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C:\Users\Emisora\Downloads\"/>
    </mc:Choice>
  </mc:AlternateContent>
  <xr:revisionPtr revIDLastSave="0" documentId="8_{0B2F9819-2FD2-4177-8B96-0C0CF675A34D}" xr6:coauthVersionLast="46" xr6:coauthVersionMax="46" xr10:uidLastSave="{00000000-0000-0000-0000-000000000000}"/>
  <bookViews>
    <workbookView xWindow="-120" yWindow="-120" windowWidth="20730" windowHeight="11160" xr2:uid="{00000000-000D-0000-FFFF-FFFF00000000}"/>
  </bookViews>
  <sheets>
    <sheet name="Formato2020 " sheetId="5" r:id="rId1"/>
    <sheet name="Instructivo" sheetId="7" r:id="rId2"/>
    <sheet name="Tipo" sheetId="3" state="hidden" r:id="rId3"/>
    <sheet name="Eje_Pilar_Prop" sheetId="4" r:id="rId4"/>
  </sheets>
  <externalReferences>
    <externalReference r:id="rId5"/>
  </externalReferences>
  <definedNames>
    <definedName name="_xlnm._FilterDatabase" localSheetId="0" hidden="1">'Formato2020 '!$A$13:$AL$595</definedName>
    <definedName name="afectacion">Tipo!$D$2:$D$4</definedName>
    <definedName name="cd">Tipo!$C$18:$C$27</definedName>
    <definedName name="modal">Tipo!$C$2:$C$8</definedName>
    <definedName name="na">Tipo!$C$31</definedName>
    <definedName name="pdd">Tipo!$C$36:$C$37</definedName>
    <definedName name="programabta">Eje_Pilar_Prop!$C$3:$C$47</definedName>
    <definedName name="programanue">Eje_Pilar_Prop!$C$48:$C$104</definedName>
    <definedName name="re">Tipo!$C$30</definedName>
    <definedName name="sa">Tipo!$C$12:$C$15</definedName>
    <definedName name="SECOP">Tipo!$C$33:$C$34</definedName>
    <definedName name="Sector">Tipo!$B$23:$B$37</definedName>
    <definedName name="tipo">Tipo!$B$2:$B$21</definedName>
    <definedName name="vacio">Tipo!$C$32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245" i="5" l="1"/>
  <c r="W244" i="5"/>
  <c r="W243" i="5"/>
  <c r="W241" i="5"/>
  <c r="W240" i="5"/>
  <c r="W238" i="5"/>
  <c r="W235" i="5"/>
  <c r="U227" i="5" l="1"/>
  <c r="Q245" i="5"/>
  <c r="Q244" i="5"/>
  <c r="Q243" i="5"/>
  <c r="Q241" i="5"/>
  <c r="Q240" i="5"/>
  <c r="W105" i="5" l="1"/>
  <c r="U125" i="5" l="1"/>
  <c r="W100" i="5" l="1"/>
  <c r="W99" i="5"/>
  <c r="W96" i="5"/>
  <c r="W97" i="5"/>
  <c r="W95" i="5"/>
  <c r="W94" i="5"/>
  <c r="W83" i="5" l="1"/>
  <c r="W93" i="5"/>
  <c r="W92" i="5"/>
  <c r="W91" i="5"/>
  <c r="W90" i="5"/>
  <c r="W89" i="5"/>
  <c r="W88" i="5"/>
  <c r="W87" i="5"/>
  <c r="W86" i="5"/>
  <c r="U83" i="5" l="1"/>
  <c r="AV19" i="5" l="1"/>
  <c r="AV20" i="5"/>
  <c r="AV21" i="5"/>
  <c r="AU19" i="5"/>
  <c r="AU20" i="5"/>
  <c r="AU21" i="5"/>
  <c r="AT19" i="5"/>
  <c r="AT20" i="5"/>
  <c r="AT21" i="5"/>
  <c r="AS19" i="5"/>
  <c r="AS20" i="5"/>
  <c r="AS21" i="5"/>
  <c r="AR19" i="5"/>
  <c r="AR20" i="5"/>
  <c r="AR21" i="5"/>
  <c r="AQ19" i="5"/>
  <c r="AQ20" i="5"/>
  <c r="AQ21" i="5"/>
  <c r="AP19" i="5"/>
  <c r="AP20" i="5"/>
  <c r="AP21" i="5"/>
  <c r="AO19" i="5"/>
  <c r="AO20" i="5"/>
  <c r="AO21" i="5"/>
  <c r="AN19" i="5"/>
  <c r="AN20" i="5"/>
  <c r="AN21" i="5"/>
  <c r="V19" i="5"/>
  <c r="AL19" i="5" s="1"/>
  <c r="V20" i="5"/>
  <c r="AL20" i="5" s="1"/>
  <c r="V21" i="5"/>
  <c r="AL21" i="5" s="1"/>
  <c r="M19" i="5"/>
  <c r="M20" i="5"/>
  <c r="M21" i="5"/>
  <c r="L19" i="5"/>
  <c r="L20" i="5"/>
  <c r="L21" i="5"/>
  <c r="AV17" i="5"/>
  <c r="AV18" i="5"/>
  <c r="AU17" i="5"/>
  <c r="AU18" i="5"/>
  <c r="AT17" i="5"/>
  <c r="AT18" i="5"/>
  <c r="AS17" i="5"/>
  <c r="AS18" i="5"/>
  <c r="AR17" i="5"/>
  <c r="AR18" i="5"/>
  <c r="AQ17" i="5"/>
  <c r="AQ18" i="5"/>
  <c r="AP17" i="5"/>
  <c r="AP18" i="5"/>
  <c r="AO17" i="5"/>
  <c r="AO18" i="5"/>
  <c r="AN17" i="5"/>
  <c r="AN18" i="5"/>
  <c r="V17" i="5"/>
  <c r="AL17" i="5" s="1"/>
  <c r="V18" i="5"/>
  <c r="AL18" i="5" s="1"/>
  <c r="M17" i="5"/>
  <c r="M18" i="5"/>
  <c r="L17" i="5"/>
  <c r="L18" i="5"/>
  <c r="U597" i="5"/>
  <c r="Q597" i="5"/>
  <c r="AV15" i="5"/>
  <c r="AV16" i="5"/>
  <c r="AU15" i="5"/>
  <c r="AU16" i="5"/>
  <c r="AT15" i="5"/>
  <c r="AT16" i="5"/>
  <c r="AS15" i="5"/>
  <c r="AS16" i="5"/>
  <c r="AR15" i="5"/>
  <c r="AR16" i="5"/>
  <c r="AQ15" i="5"/>
  <c r="AQ16" i="5"/>
  <c r="AP15" i="5"/>
  <c r="AP16" i="5"/>
  <c r="AO15" i="5"/>
  <c r="AO16" i="5"/>
  <c r="AN15" i="5"/>
  <c r="AN16" i="5"/>
  <c r="V15" i="5"/>
  <c r="AL15" i="5" s="1"/>
  <c r="V16" i="5"/>
  <c r="AL16" i="5" s="1"/>
  <c r="M15" i="5"/>
  <c r="M16" i="5"/>
  <c r="L15" i="5"/>
  <c r="L16" i="5"/>
  <c r="AU25" i="5"/>
  <c r="AV594" i="5"/>
  <c r="AV593" i="5"/>
  <c r="AV592" i="5"/>
  <c r="AV591" i="5"/>
  <c r="AV590" i="5"/>
  <c r="AV589" i="5"/>
  <c r="AV588" i="5"/>
  <c r="AV587" i="5"/>
  <c r="AV586" i="5"/>
  <c r="AV585" i="5"/>
  <c r="AV584" i="5"/>
  <c r="AV583" i="5"/>
  <c r="AV582" i="5"/>
  <c r="AV581" i="5"/>
  <c r="AV580" i="5"/>
  <c r="AV579" i="5"/>
  <c r="AV578" i="5"/>
  <c r="AV577" i="5"/>
  <c r="AV576" i="5"/>
  <c r="AV575" i="5"/>
  <c r="AV574" i="5"/>
  <c r="AV573" i="5"/>
  <c r="AV572" i="5"/>
  <c r="AV571" i="5"/>
  <c r="AV570" i="5"/>
  <c r="AV569" i="5"/>
  <c r="AV568" i="5"/>
  <c r="AV567" i="5"/>
  <c r="AV566" i="5"/>
  <c r="AV565" i="5"/>
  <c r="AV564" i="5"/>
  <c r="AV563" i="5"/>
  <c r="AV562" i="5"/>
  <c r="AV561" i="5"/>
  <c r="AV560" i="5"/>
  <c r="AV559" i="5"/>
  <c r="AV558" i="5"/>
  <c r="AV557" i="5"/>
  <c r="AV556" i="5"/>
  <c r="AV555" i="5"/>
  <c r="AV554" i="5"/>
  <c r="AV553" i="5"/>
  <c r="AV552" i="5"/>
  <c r="AV551" i="5"/>
  <c r="AV550" i="5"/>
  <c r="AV549" i="5"/>
  <c r="AV548" i="5"/>
  <c r="AV547" i="5"/>
  <c r="AV546" i="5"/>
  <c r="AV545" i="5"/>
  <c r="AV544" i="5"/>
  <c r="AV543" i="5"/>
  <c r="AV542" i="5"/>
  <c r="AV541" i="5"/>
  <c r="AV540" i="5"/>
  <c r="AV539" i="5"/>
  <c r="AV538" i="5"/>
  <c r="AV537" i="5"/>
  <c r="AV536" i="5"/>
  <c r="AV535" i="5"/>
  <c r="AV534" i="5"/>
  <c r="AV533" i="5"/>
  <c r="AV532" i="5"/>
  <c r="AV531" i="5"/>
  <c r="AV530" i="5"/>
  <c r="AV529" i="5"/>
  <c r="AV528" i="5"/>
  <c r="AV527" i="5"/>
  <c r="AV526" i="5"/>
  <c r="AV525" i="5"/>
  <c r="AV524" i="5"/>
  <c r="AV523" i="5"/>
  <c r="AV522" i="5"/>
  <c r="AV521" i="5"/>
  <c r="AV520" i="5"/>
  <c r="AV519" i="5"/>
  <c r="AV518" i="5"/>
  <c r="AV517" i="5"/>
  <c r="AV516" i="5"/>
  <c r="AV515" i="5"/>
  <c r="AV514" i="5"/>
  <c r="AV513" i="5"/>
  <c r="AV512" i="5"/>
  <c r="AV511" i="5"/>
  <c r="AV510" i="5"/>
  <c r="AV509" i="5"/>
  <c r="AV508" i="5"/>
  <c r="AV507" i="5"/>
  <c r="AV506" i="5"/>
  <c r="AV505" i="5"/>
  <c r="AV504" i="5"/>
  <c r="AV503" i="5"/>
  <c r="AV502" i="5"/>
  <c r="AV501" i="5"/>
  <c r="AV500" i="5"/>
  <c r="AV499" i="5"/>
  <c r="AV498" i="5"/>
  <c r="AV497" i="5"/>
  <c r="AV496" i="5"/>
  <c r="AV495" i="5"/>
  <c r="AV494" i="5"/>
  <c r="AV493" i="5"/>
  <c r="AV492" i="5"/>
  <c r="AV491" i="5"/>
  <c r="AV490" i="5"/>
  <c r="AV489" i="5"/>
  <c r="AV488" i="5"/>
  <c r="AV487" i="5"/>
  <c r="AV486" i="5"/>
  <c r="AV485" i="5"/>
  <c r="AV484" i="5"/>
  <c r="AV483" i="5"/>
  <c r="AV482" i="5"/>
  <c r="AV481" i="5"/>
  <c r="AV480" i="5"/>
  <c r="AV479" i="5"/>
  <c r="AV478" i="5"/>
  <c r="AV477" i="5"/>
  <c r="AV476" i="5"/>
  <c r="AV475" i="5"/>
  <c r="AV474" i="5"/>
  <c r="AV473" i="5"/>
  <c r="AV472" i="5"/>
  <c r="AV471" i="5"/>
  <c r="AV470" i="5"/>
  <c r="AV469" i="5"/>
  <c r="AV468" i="5"/>
  <c r="AV467" i="5"/>
  <c r="AV466" i="5"/>
  <c r="AV465" i="5"/>
  <c r="AV464" i="5"/>
  <c r="AV463" i="5"/>
  <c r="AV462" i="5"/>
  <c r="AV461" i="5"/>
  <c r="AV460" i="5"/>
  <c r="AV459" i="5"/>
  <c r="AV458" i="5"/>
  <c r="AV457" i="5"/>
  <c r="AV456" i="5"/>
  <c r="AV455" i="5"/>
  <c r="AV454" i="5"/>
  <c r="AV453" i="5"/>
  <c r="AV452" i="5"/>
  <c r="AV451" i="5"/>
  <c r="AV450" i="5"/>
  <c r="AV449" i="5"/>
  <c r="AV448" i="5"/>
  <c r="AV447" i="5"/>
  <c r="AV446" i="5"/>
  <c r="AV445" i="5"/>
  <c r="AV444" i="5"/>
  <c r="AV443" i="5"/>
  <c r="AV442" i="5"/>
  <c r="AV441" i="5"/>
  <c r="AV440" i="5"/>
  <c r="AV439" i="5"/>
  <c r="AV438" i="5"/>
  <c r="AV437" i="5"/>
  <c r="AV436" i="5"/>
  <c r="AV435" i="5"/>
  <c r="AV434" i="5"/>
  <c r="AV433" i="5"/>
  <c r="AV432" i="5"/>
  <c r="AV431" i="5"/>
  <c r="AV430" i="5"/>
  <c r="AV429" i="5"/>
  <c r="AV428" i="5"/>
  <c r="AV427" i="5"/>
  <c r="AV426" i="5"/>
  <c r="AV425" i="5"/>
  <c r="AV424" i="5"/>
  <c r="AV423" i="5"/>
  <c r="AV422" i="5"/>
  <c r="AV421" i="5"/>
  <c r="AV420" i="5"/>
  <c r="AV419" i="5"/>
  <c r="AV418" i="5"/>
  <c r="AV417" i="5"/>
  <c r="AV416" i="5"/>
  <c r="AV415" i="5"/>
  <c r="AV414" i="5"/>
  <c r="AV413" i="5"/>
  <c r="AV412" i="5"/>
  <c r="AV411" i="5"/>
  <c r="AV410" i="5"/>
  <c r="AV409" i="5"/>
  <c r="AV408" i="5"/>
  <c r="AV407" i="5"/>
  <c r="AV406" i="5"/>
  <c r="AV405" i="5"/>
  <c r="AV404" i="5"/>
  <c r="AV403" i="5"/>
  <c r="AV402" i="5"/>
  <c r="AV401" i="5"/>
  <c r="AV400" i="5"/>
  <c r="AV399" i="5"/>
  <c r="AV398" i="5"/>
  <c r="AV397" i="5"/>
  <c r="AV396" i="5"/>
  <c r="AV395" i="5"/>
  <c r="AV394" i="5"/>
  <c r="AV393" i="5"/>
  <c r="AV392" i="5"/>
  <c r="AV391" i="5"/>
  <c r="AV390" i="5"/>
  <c r="AV389" i="5"/>
  <c r="AV388" i="5"/>
  <c r="AV387" i="5"/>
  <c r="AV386" i="5"/>
  <c r="AV385" i="5"/>
  <c r="AV384" i="5"/>
  <c r="AV383" i="5"/>
  <c r="AV382" i="5"/>
  <c r="AV381" i="5"/>
  <c r="AV380" i="5"/>
  <c r="AV379" i="5"/>
  <c r="AV378" i="5"/>
  <c r="AV377" i="5"/>
  <c r="AV376" i="5"/>
  <c r="AV375" i="5"/>
  <c r="AV374" i="5"/>
  <c r="AV373" i="5"/>
  <c r="AV372" i="5"/>
  <c r="AV371" i="5"/>
  <c r="AV370" i="5"/>
  <c r="AV369" i="5"/>
  <c r="AV368" i="5"/>
  <c r="AV367" i="5"/>
  <c r="AV366" i="5"/>
  <c r="AV365" i="5"/>
  <c r="AV364" i="5"/>
  <c r="AV363" i="5"/>
  <c r="AV362" i="5"/>
  <c r="AV361" i="5"/>
  <c r="AV360" i="5"/>
  <c r="AV359" i="5"/>
  <c r="AV358" i="5"/>
  <c r="AV357" i="5"/>
  <c r="AV356" i="5"/>
  <c r="AV355" i="5"/>
  <c r="AV354" i="5"/>
  <c r="AV353" i="5"/>
  <c r="AV352" i="5"/>
  <c r="AV351" i="5"/>
  <c r="AV350" i="5"/>
  <c r="AV349" i="5"/>
  <c r="AV348" i="5"/>
  <c r="AV347" i="5"/>
  <c r="AV346" i="5"/>
  <c r="AV345" i="5"/>
  <c r="AV344" i="5"/>
  <c r="AV343" i="5"/>
  <c r="AV342" i="5"/>
  <c r="AV341" i="5"/>
  <c r="AV340" i="5"/>
  <c r="AV339" i="5"/>
  <c r="AV338" i="5"/>
  <c r="AV337" i="5"/>
  <c r="AV336" i="5"/>
  <c r="AV335" i="5"/>
  <c r="AV334" i="5"/>
  <c r="AV333" i="5"/>
  <c r="AV332" i="5"/>
  <c r="AV331" i="5"/>
  <c r="AV330" i="5"/>
  <c r="AV329" i="5"/>
  <c r="AV328" i="5"/>
  <c r="AV327" i="5"/>
  <c r="AV326" i="5"/>
  <c r="AV325" i="5"/>
  <c r="AV324" i="5"/>
  <c r="AV323" i="5"/>
  <c r="AV322" i="5"/>
  <c r="AV321" i="5"/>
  <c r="AV320" i="5"/>
  <c r="AV319" i="5"/>
  <c r="AV318" i="5"/>
  <c r="AV317" i="5"/>
  <c r="AV316" i="5"/>
  <c r="AV315" i="5"/>
  <c r="AV314" i="5"/>
  <c r="AV313" i="5"/>
  <c r="AV312" i="5"/>
  <c r="AV311" i="5"/>
  <c r="AV310" i="5"/>
  <c r="AV309" i="5"/>
  <c r="AV308" i="5"/>
  <c r="AV307" i="5"/>
  <c r="AV306" i="5"/>
  <c r="AV305" i="5"/>
  <c r="AV304" i="5"/>
  <c r="AV303" i="5"/>
  <c r="AV302" i="5"/>
  <c r="AV301" i="5"/>
  <c r="AV300" i="5"/>
  <c r="AV299" i="5"/>
  <c r="AV298" i="5"/>
  <c r="AV297" i="5"/>
  <c r="AV296" i="5"/>
  <c r="AV295" i="5"/>
  <c r="AV294" i="5"/>
  <c r="AV293" i="5"/>
  <c r="AV292" i="5"/>
  <c r="AV291" i="5"/>
  <c r="AV290" i="5"/>
  <c r="AV289" i="5"/>
  <c r="AV288" i="5"/>
  <c r="AV287" i="5"/>
  <c r="AV286" i="5"/>
  <c r="AV285" i="5"/>
  <c r="AV284" i="5"/>
  <c r="AV283" i="5"/>
  <c r="AV282" i="5"/>
  <c r="AV281" i="5"/>
  <c r="AV280" i="5"/>
  <c r="AV279" i="5"/>
  <c r="AV278" i="5"/>
  <c r="AV277" i="5"/>
  <c r="AV276" i="5"/>
  <c r="AV275" i="5"/>
  <c r="AV274" i="5"/>
  <c r="AV273" i="5"/>
  <c r="AV272" i="5"/>
  <c r="AV271" i="5"/>
  <c r="AV270" i="5"/>
  <c r="AV269" i="5"/>
  <c r="AV268" i="5"/>
  <c r="AV267" i="5"/>
  <c r="AV266" i="5"/>
  <c r="AV265" i="5"/>
  <c r="AV264" i="5"/>
  <c r="AV263" i="5"/>
  <c r="AV262" i="5"/>
  <c r="AV261" i="5"/>
  <c r="AV260" i="5"/>
  <c r="AV259" i="5"/>
  <c r="AV258" i="5"/>
  <c r="AV257" i="5"/>
  <c r="AV256" i="5"/>
  <c r="AV255" i="5"/>
  <c r="AV254" i="5"/>
  <c r="AV253" i="5"/>
  <c r="AV252" i="5"/>
  <c r="AV251" i="5"/>
  <c r="AV250" i="5"/>
  <c r="AV249" i="5"/>
  <c r="AV248" i="5"/>
  <c r="AV247" i="5"/>
  <c r="AV246" i="5"/>
  <c r="AV245" i="5"/>
  <c r="AV244" i="5"/>
  <c r="AV243" i="5"/>
  <c r="AV242" i="5"/>
  <c r="AV241" i="5"/>
  <c r="AV240" i="5"/>
  <c r="AV239" i="5"/>
  <c r="AV238" i="5"/>
  <c r="AV237" i="5"/>
  <c r="AV236" i="5"/>
  <c r="AV235" i="5"/>
  <c r="AV234" i="5"/>
  <c r="AV233" i="5"/>
  <c r="AV232" i="5"/>
  <c r="AV231" i="5"/>
  <c r="AV230" i="5"/>
  <c r="AV229" i="5"/>
  <c r="AV228" i="5"/>
  <c r="AV227" i="5"/>
  <c r="AV226" i="5"/>
  <c r="AV225" i="5"/>
  <c r="AV224" i="5"/>
  <c r="AV223" i="5"/>
  <c r="AV222" i="5"/>
  <c r="AV221" i="5"/>
  <c r="AV220" i="5"/>
  <c r="AV219" i="5"/>
  <c r="AV218" i="5"/>
  <c r="AV217" i="5"/>
  <c r="AV216" i="5"/>
  <c r="AV215" i="5"/>
  <c r="AV214" i="5"/>
  <c r="AV213" i="5"/>
  <c r="AV212" i="5"/>
  <c r="AV211" i="5"/>
  <c r="AV210" i="5"/>
  <c r="AV209" i="5"/>
  <c r="AV208" i="5"/>
  <c r="AV207" i="5"/>
  <c r="AV206" i="5"/>
  <c r="AV205" i="5"/>
  <c r="AV204" i="5"/>
  <c r="AV203" i="5"/>
  <c r="AV202" i="5"/>
  <c r="AV201" i="5"/>
  <c r="AV200" i="5"/>
  <c r="AV199" i="5"/>
  <c r="AV198" i="5"/>
  <c r="AV197" i="5"/>
  <c r="AV196" i="5"/>
  <c r="AV195" i="5"/>
  <c r="AV194" i="5"/>
  <c r="AV193" i="5"/>
  <c r="AV192" i="5"/>
  <c r="AV191" i="5"/>
  <c r="AV190" i="5"/>
  <c r="AV189" i="5"/>
  <c r="AV188" i="5"/>
  <c r="AV187" i="5"/>
  <c r="AV186" i="5"/>
  <c r="AV185" i="5"/>
  <c r="AV184" i="5"/>
  <c r="AV183" i="5"/>
  <c r="AV182" i="5"/>
  <c r="AV181" i="5"/>
  <c r="AV180" i="5"/>
  <c r="AV179" i="5"/>
  <c r="AV178" i="5"/>
  <c r="AV177" i="5"/>
  <c r="AV176" i="5"/>
  <c r="AV175" i="5"/>
  <c r="AV174" i="5"/>
  <c r="AV173" i="5"/>
  <c r="AV172" i="5"/>
  <c r="AV171" i="5"/>
  <c r="AV170" i="5"/>
  <c r="AV169" i="5"/>
  <c r="AV168" i="5"/>
  <c r="AV167" i="5"/>
  <c r="AV166" i="5"/>
  <c r="AV165" i="5"/>
  <c r="AV164" i="5"/>
  <c r="AV163" i="5"/>
  <c r="AV162" i="5"/>
  <c r="AV161" i="5"/>
  <c r="AV160" i="5"/>
  <c r="AV159" i="5"/>
  <c r="AV158" i="5"/>
  <c r="AV157" i="5"/>
  <c r="AV156" i="5"/>
  <c r="AV155" i="5"/>
  <c r="AV154" i="5"/>
  <c r="AV153" i="5"/>
  <c r="AV152" i="5"/>
  <c r="AV151" i="5"/>
  <c r="AV150" i="5"/>
  <c r="AV149" i="5"/>
  <c r="AV148" i="5"/>
  <c r="AV147" i="5"/>
  <c r="AV146" i="5"/>
  <c r="AV145" i="5"/>
  <c r="AV144" i="5"/>
  <c r="AV143" i="5"/>
  <c r="AV142" i="5"/>
  <c r="AV141" i="5"/>
  <c r="AV140" i="5"/>
  <c r="AV139" i="5"/>
  <c r="AV138" i="5"/>
  <c r="AV137" i="5"/>
  <c r="AV136" i="5"/>
  <c r="AV135" i="5"/>
  <c r="AV134" i="5"/>
  <c r="AV133" i="5"/>
  <c r="AV132" i="5"/>
  <c r="AV131" i="5"/>
  <c r="AV130" i="5"/>
  <c r="AV129" i="5"/>
  <c r="AV128" i="5"/>
  <c r="AV127" i="5"/>
  <c r="AV126" i="5"/>
  <c r="AV125" i="5"/>
  <c r="AV124" i="5"/>
  <c r="AV123" i="5"/>
  <c r="AV122" i="5"/>
  <c r="AV121" i="5"/>
  <c r="AV120" i="5"/>
  <c r="AV119" i="5"/>
  <c r="AV118" i="5"/>
  <c r="AV117" i="5"/>
  <c r="AV116" i="5"/>
  <c r="AV115" i="5"/>
  <c r="AV114" i="5"/>
  <c r="AV113" i="5"/>
  <c r="AV112" i="5"/>
  <c r="AV111" i="5"/>
  <c r="AV110" i="5"/>
  <c r="AV109" i="5"/>
  <c r="AV108" i="5"/>
  <c r="AV107" i="5"/>
  <c r="AV106" i="5"/>
  <c r="AV105" i="5"/>
  <c r="AV104" i="5"/>
  <c r="AV103" i="5"/>
  <c r="AV102" i="5"/>
  <c r="AV101" i="5"/>
  <c r="AV100" i="5"/>
  <c r="AV99" i="5"/>
  <c r="AV98" i="5"/>
  <c r="AV97" i="5"/>
  <c r="AV96" i="5"/>
  <c r="AV95" i="5"/>
  <c r="AV94" i="5"/>
  <c r="AV93" i="5"/>
  <c r="AV92" i="5"/>
  <c r="AV91" i="5"/>
  <c r="AV90" i="5"/>
  <c r="AV89" i="5"/>
  <c r="AV88" i="5"/>
  <c r="AV87" i="5"/>
  <c r="AV86" i="5"/>
  <c r="AV85" i="5"/>
  <c r="AV84" i="5"/>
  <c r="AV83" i="5"/>
  <c r="AV82" i="5"/>
  <c r="AV81" i="5"/>
  <c r="AV80" i="5"/>
  <c r="AV79" i="5"/>
  <c r="AV78" i="5"/>
  <c r="AV77" i="5"/>
  <c r="AV76" i="5"/>
  <c r="AV75" i="5"/>
  <c r="AV74" i="5"/>
  <c r="AV73" i="5"/>
  <c r="AV72" i="5"/>
  <c r="AV71" i="5"/>
  <c r="AV70" i="5"/>
  <c r="AV69" i="5"/>
  <c r="AV68" i="5"/>
  <c r="AV67" i="5"/>
  <c r="AV66" i="5"/>
  <c r="AV65" i="5"/>
  <c r="AV64" i="5"/>
  <c r="AV63" i="5"/>
  <c r="AV62" i="5"/>
  <c r="AV61" i="5"/>
  <c r="AV60" i="5"/>
  <c r="AV59" i="5"/>
  <c r="AV58" i="5"/>
  <c r="AV57" i="5"/>
  <c r="AV56" i="5"/>
  <c r="AV55" i="5"/>
  <c r="AV54" i="5"/>
  <c r="AV53" i="5"/>
  <c r="AV52" i="5"/>
  <c r="AV51" i="5"/>
  <c r="AV50" i="5"/>
  <c r="AV49" i="5"/>
  <c r="AV48" i="5"/>
  <c r="AV47" i="5"/>
  <c r="AV46" i="5"/>
  <c r="AV45" i="5"/>
  <c r="AV44" i="5"/>
  <c r="AV43" i="5"/>
  <c r="AV42" i="5"/>
  <c r="AV41" i="5"/>
  <c r="AV40" i="5"/>
  <c r="AV39" i="5"/>
  <c r="AV38" i="5"/>
  <c r="AV37" i="5"/>
  <c r="AV36" i="5"/>
  <c r="AV35" i="5"/>
  <c r="AV34" i="5"/>
  <c r="AV33" i="5"/>
  <c r="AV32" i="5"/>
  <c r="AV31" i="5"/>
  <c r="AV30" i="5"/>
  <c r="AV29" i="5"/>
  <c r="AV28" i="5"/>
  <c r="AV27" i="5"/>
  <c r="AV26" i="5"/>
  <c r="AV25" i="5"/>
  <c r="AV24" i="5"/>
  <c r="AV23" i="5"/>
  <c r="AV22" i="5"/>
  <c r="AV14" i="5"/>
  <c r="AU24" i="5"/>
  <c r="AU23" i="5"/>
  <c r="AU22" i="5"/>
  <c r="AT14" i="5"/>
  <c r="AR14" i="5"/>
  <c r="AS594" i="5"/>
  <c r="AS593" i="5"/>
  <c r="AS592" i="5"/>
  <c r="AS591" i="5"/>
  <c r="AS590" i="5"/>
  <c r="AS589" i="5"/>
  <c r="AS588" i="5"/>
  <c r="AS587" i="5"/>
  <c r="AS586" i="5"/>
  <c r="AS585" i="5"/>
  <c r="AS584" i="5"/>
  <c r="AS583" i="5"/>
  <c r="AS582" i="5"/>
  <c r="AS581" i="5"/>
  <c r="AS580" i="5"/>
  <c r="AS579" i="5"/>
  <c r="AS578" i="5"/>
  <c r="AS577" i="5"/>
  <c r="AS576" i="5"/>
  <c r="AS575" i="5"/>
  <c r="AS574" i="5"/>
  <c r="AS573" i="5"/>
  <c r="AS572" i="5"/>
  <c r="AS571" i="5"/>
  <c r="AS570" i="5"/>
  <c r="AS569" i="5"/>
  <c r="AS568" i="5"/>
  <c r="AS567" i="5"/>
  <c r="AS566" i="5"/>
  <c r="AS565" i="5"/>
  <c r="AS564" i="5"/>
  <c r="AS563" i="5"/>
  <c r="AS562" i="5"/>
  <c r="AS561" i="5"/>
  <c r="AS560" i="5"/>
  <c r="AS559" i="5"/>
  <c r="AS558" i="5"/>
  <c r="AS557" i="5"/>
  <c r="AS556" i="5"/>
  <c r="AS555" i="5"/>
  <c r="AS554" i="5"/>
  <c r="AS553" i="5"/>
  <c r="AS552" i="5"/>
  <c r="AS551" i="5"/>
  <c r="AS550" i="5"/>
  <c r="AS549" i="5"/>
  <c r="AS548" i="5"/>
  <c r="AS547" i="5"/>
  <c r="AS546" i="5"/>
  <c r="AS545" i="5"/>
  <c r="AS544" i="5"/>
  <c r="AS543" i="5"/>
  <c r="AS542" i="5"/>
  <c r="AS541" i="5"/>
  <c r="AS540" i="5"/>
  <c r="AS539" i="5"/>
  <c r="AS538" i="5"/>
  <c r="AS537" i="5"/>
  <c r="AS536" i="5"/>
  <c r="AS535" i="5"/>
  <c r="AS534" i="5"/>
  <c r="AS533" i="5"/>
  <c r="AS532" i="5"/>
  <c r="AS531" i="5"/>
  <c r="AS530" i="5"/>
  <c r="AS529" i="5"/>
  <c r="AS528" i="5"/>
  <c r="AS527" i="5"/>
  <c r="AS526" i="5"/>
  <c r="AS525" i="5"/>
  <c r="AS524" i="5"/>
  <c r="AS523" i="5"/>
  <c r="AS522" i="5"/>
  <c r="AS521" i="5"/>
  <c r="AS520" i="5"/>
  <c r="AS519" i="5"/>
  <c r="AS518" i="5"/>
  <c r="AS517" i="5"/>
  <c r="AS516" i="5"/>
  <c r="AS515" i="5"/>
  <c r="AS514" i="5"/>
  <c r="AS513" i="5"/>
  <c r="AS512" i="5"/>
  <c r="AS511" i="5"/>
  <c r="AS510" i="5"/>
  <c r="AS509" i="5"/>
  <c r="AS508" i="5"/>
  <c r="AS507" i="5"/>
  <c r="AS506" i="5"/>
  <c r="AS505" i="5"/>
  <c r="AS504" i="5"/>
  <c r="AS503" i="5"/>
  <c r="AS502" i="5"/>
  <c r="AS501" i="5"/>
  <c r="AS500" i="5"/>
  <c r="AS499" i="5"/>
  <c r="AS498" i="5"/>
  <c r="AS497" i="5"/>
  <c r="AS496" i="5"/>
  <c r="AS495" i="5"/>
  <c r="AS494" i="5"/>
  <c r="AS493" i="5"/>
  <c r="AS492" i="5"/>
  <c r="AS491" i="5"/>
  <c r="AS490" i="5"/>
  <c r="AS489" i="5"/>
  <c r="AS488" i="5"/>
  <c r="AS487" i="5"/>
  <c r="AS486" i="5"/>
  <c r="AS485" i="5"/>
  <c r="AS484" i="5"/>
  <c r="AS483" i="5"/>
  <c r="AS482" i="5"/>
  <c r="AS481" i="5"/>
  <c r="AS480" i="5"/>
  <c r="AS479" i="5"/>
  <c r="AS478" i="5"/>
  <c r="AS477" i="5"/>
  <c r="AS476" i="5"/>
  <c r="AS475" i="5"/>
  <c r="AS474" i="5"/>
  <c r="AS473" i="5"/>
  <c r="AS472" i="5"/>
  <c r="AS471" i="5"/>
  <c r="AS470" i="5"/>
  <c r="AS469" i="5"/>
  <c r="AS468" i="5"/>
  <c r="AS467" i="5"/>
  <c r="AS466" i="5"/>
  <c r="AS465" i="5"/>
  <c r="AS464" i="5"/>
  <c r="AS463" i="5"/>
  <c r="AS462" i="5"/>
  <c r="AS461" i="5"/>
  <c r="AS460" i="5"/>
  <c r="AS459" i="5"/>
  <c r="AS458" i="5"/>
  <c r="AS457" i="5"/>
  <c r="AS456" i="5"/>
  <c r="AS455" i="5"/>
  <c r="AS454" i="5"/>
  <c r="AS453" i="5"/>
  <c r="AS452" i="5"/>
  <c r="AS451" i="5"/>
  <c r="AS450" i="5"/>
  <c r="AS449" i="5"/>
  <c r="AS448" i="5"/>
  <c r="AS447" i="5"/>
  <c r="AS446" i="5"/>
  <c r="AS445" i="5"/>
  <c r="AS444" i="5"/>
  <c r="AS443" i="5"/>
  <c r="AS442" i="5"/>
  <c r="AS441" i="5"/>
  <c r="AS440" i="5"/>
  <c r="AS439" i="5"/>
  <c r="AS438" i="5"/>
  <c r="AS437" i="5"/>
  <c r="AS436" i="5"/>
  <c r="AS435" i="5"/>
  <c r="AS434" i="5"/>
  <c r="AS433" i="5"/>
  <c r="AS432" i="5"/>
  <c r="AS431" i="5"/>
  <c r="AS430" i="5"/>
  <c r="AS429" i="5"/>
  <c r="AS428" i="5"/>
  <c r="AS427" i="5"/>
  <c r="AS426" i="5"/>
  <c r="AS425" i="5"/>
  <c r="AS424" i="5"/>
  <c r="AS423" i="5"/>
  <c r="AS422" i="5"/>
  <c r="AS421" i="5"/>
  <c r="AS420" i="5"/>
  <c r="AS419" i="5"/>
  <c r="AS418" i="5"/>
  <c r="AS417" i="5"/>
  <c r="AS416" i="5"/>
  <c r="AS415" i="5"/>
  <c r="AS414" i="5"/>
  <c r="AS413" i="5"/>
  <c r="AS412" i="5"/>
  <c r="AS411" i="5"/>
  <c r="AS410" i="5"/>
  <c r="AS409" i="5"/>
  <c r="AS408" i="5"/>
  <c r="AS407" i="5"/>
  <c r="AS406" i="5"/>
  <c r="AS405" i="5"/>
  <c r="AS404" i="5"/>
  <c r="AS403" i="5"/>
  <c r="AS402" i="5"/>
  <c r="AS401" i="5"/>
  <c r="AS400" i="5"/>
  <c r="AS399" i="5"/>
  <c r="AS398" i="5"/>
  <c r="AS397" i="5"/>
  <c r="AS396" i="5"/>
  <c r="AS395" i="5"/>
  <c r="AS394" i="5"/>
  <c r="AS393" i="5"/>
  <c r="AS392" i="5"/>
  <c r="AS391" i="5"/>
  <c r="AS390" i="5"/>
  <c r="AS389" i="5"/>
  <c r="AS388" i="5"/>
  <c r="AS387" i="5"/>
  <c r="AS386" i="5"/>
  <c r="AS385" i="5"/>
  <c r="AS384" i="5"/>
  <c r="AS383" i="5"/>
  <c r="AS382" i="5"/>
  <c r="AS381" i="5"/>
  <c r="AS380" i="5"/>
  <c r="AS379" i="5"/>
  <c r="AS378" i="5"/>
  <c r="AS377" i="5"/>
  <c r="AS376" i="5"/>
  <c r="AS375" i="5"/>
  <c r="AS374" i="5"/>
  <c r="AS373" i="5"/>
  <c r="AS372" i="5"/>
  <c r="AS371" i="5"/>
  <c r="AS370" i="5"/>
  <c r="AS369" i="5"/>
  <c r="AS368" i="5"/>
  <c r="AS367" i="5"/>
  <c r="AS366" i="5"/>
  <c r="AS365" i="5"/>
  <c r="AS364" i="5"/>
  <c r="AS363" i="5"/>
  <c r="AS362" i="5"/>
  <c r="AS361" i="5"/>
  <c r="AS360" i="5"/>
  <c r="AS359" i="5"/>
  <c r="AS358" i="5"/>
  <c r="AS357" i="5"/>
  <c r="AS356" i="5"/>
  <c r="AS355" i="5"/>
  <c r="AS354" i="5"/>
  <c r="AS353" i="5"/>
  <c r="AS352" i="5"/>
  <c r="AS351" i="5"/>
  <c r="AS350" i="5"/>
  <c r="AS349" i="5"/>
  <c r="AS348" i="5"/>
  <c r="AS347" i="5"/>
  <c r="AS346" i="5"/>
  <c r="AS345" i="5"/>
  <c r="AS344" i="5"/>
  <c r="AS343" i="5"/>
  <c r="AS342" i="5"/>
  <c r="AS341" i="5"/>
  <c r="AS340" i="5"/>
  <c r="AS339" i="5"/>
  <c r="AS338" i="5"/>
  <c r="AS337" i="5"/>
  <c r="AS336" i="5"/>
  <c r="AS335" i="5"/>
  <c r="AS334" i="5"/>
  <c r="AS333" i="5"/>
  <c r="AS332" i="5"/>
  <c r="AS331" i="5"/>
  <c r="AS330" i="5"/>
  <c r="AS329" i="5"/>
  <c r="AS328" i="5"/>
  <c r="AS327" i="5"/>
  <c r="AS326" i="5"/>
  <c r="AS325" i="5"/>
  <c r="AS324" i="5"/>
  <c r="AS323" i="5"/>
  <c r="AS322" i="5"/>
  <c r="AS321" i="5"/>
  <c r="AS320" i="5"/>
  <c r="AS319" i="5"/>
  <c r="AS318" i="5"/>
  <c r="AS317" i="5"/>
  <c r="AS316" i="5"/>
  <c r="AS315" i="5"/>
  <c r="AS314" i="5"/>
  <c r="AS313" i="5"/>
  <c r="AS312" i="5"/>
  <c r="AS311" i="5"/>
  <c r="AS310" i="5"/>
  <c r="AS309" i="5"/>
  <c r="AS308" i="5"/>
  <c r="AS307" i="5"/>
  <c r="AS306" i="5"/>
  <c r="AS305" i="5"/>
  <c r="AS304" i="5"/>
  <c r="AS303" i="5"/>
  <c r="AS302" i="5"/>
  <c r="AS301" i="5"/>
  <c r="AS300" i="5"/>
  <c r="AS299" i="5"/>
  <c r="AS298" i="5"/>
  <c r="AS297" i="5"/>
  <c r="AS296" i="5"/>
  <c r="AS295" i="5"/>
  <c r="AS294" i="5"/>
  <c r="AS293" i="5"/>
  <c r="AS292" i="5"/>
  <c r="AS291" i="5"/>
  <c r="AS290" i="5"/>
  <c r="AS289" i="5"/>
  <c r="AS288" i="5"/>
  <c r="AS287" i="5"/>
  <c r="AS286" i="5"/>
  <c r="AS285" i="5"/>
  <c r="AS284" i="5"/>
  <c r="AS283" i="5"/>
  <c r="AS282" i="5"/>
  <c r="AS281" i="5"/>
  <c r="AS280" i="5"/>
  <c r="AS279" i="5"/>
  <c r="AS278" i="5"/>
  <c r="AS277" i="5"/>
  <c r="AS276" i="5"/>
  <c r="AS275" i="5"/>
  <c r="AS274" i="5"/>
  <c r="AS273" i="5"/>
  <c r="AS272" i="5"/>
  <c r="AS271" i="5"/>
  <c r="AS270" i="5"/>
  <c r="AS269" i="5"/>
  <c r="AS268" i="5"/>
  <c r="AS267" i="5"/>
  <c r="AS266" i="5"/>
  <c r="AS265" i="5"/>
  <c r="AS264" i="5"/>
  <c r="AS263" i="5"/>
  <c r="AS262" i="5"/>
  <c r="AS261" i="5"/>
  <c r="AS260" i="5"/>
  <c r="AS259" i="5"/>
  <c r="AS258" i="5"/>
  <c r="AS257" i="5"/>
  <c r="AS256" i="5"/>
  <c r="AS255" i="5"/>
  <c r="AS254" i="5"/>
  <c r="AS253" i="5"/>
  <c r="AS252" i="5"/>
  <c r="AS251" i="5"/>
  <c r="AS250" i="5"/>
  <c r="AS249" i="5"/>
  <c r="AS248" i="5"/>
  <c r="AS247" i="5"/>
  <c r="AS246" i="5"/>
  <c r="AS245" i="5"/>
  <c r="AS244" i="5"/>
  <c r="AS243" i="5"/>
  <c r="AS242" i="5"/>
  <c r="AS241" i="5"/>
  <c r="AS240" i="5"/>
  <c r="AS239" i="5"/>
  <c r="AS238" i="5"/>
  <c r="AS237" i="5"/>
  <c r="AS236" i="5"/>
  <c r="AS235" i="5"/>
  <c r="AS234" i="5"/>
  <c r="AS233" i="5"/>
  <c r="AS232" i="5"/>
  <c r="AS231" i="5"/>
  <c r="AS230" i="5"/>
  <c r="AS229" i="5"/>
  <c r="AS228" i="5"/>
  <c r="AS227" i="5"/>
  <c r="AS226" i="5"/>
  <c r="AS225" i="5"/>
  <c r="AS224" i="5"/>
  <c r="AS223" i="5"/>
  <c r="AS222" i="5"/>
  <c r="AS221" i="5"/>
  <c r="AS220" i="5"/>
  <c r="AS219" i="5"/>
  <c r="AS218" i="5"/>
  <c r="AS217" i="5"/>
  <c r="AS216" i="5"/>
  <c r="AS215" i="5"/>
  <c r="AS214" i="5"/>
  <c r="AS213" i="5"/>
  <c r="AS212" i="5"/>
  <c r="AS211" i="5"/>
  <c r="AS210" i="5"/>
  <c r="AS209" i="5"/>
  <c r="AS208" i="5"/>
  <c r="AS207" i="5"/>
  <c r="AS206" i="5"/>
  <c r="AS205" i="5"/>
  <c r="AS204" i="5"/>
  <c r="AS203" i="5"/>
  <c r="AS202" i="5"/>
  <c r="AS201" i="5"/>
  <c r="AS200" i="5"/>
  <c r="AS199" i="5"/>
  <c r="AS198" i="5"/>
  <c r="AS197" i="5"/>
  <c r="AS196" i="5"/>
  <c r="AS195" i="5"/>
  <c r="AS194" i="5"/>
  <c r="AS193" i="5"/>
  <c r="AS192" i="5"/>
  <c r="AS191" i="5"/>
  <c r="AS190" i="5"/>
  <c r="AS189" i="5"/>
  <c r="AS188" i="5"/>
  <c r="AS187" i="5"/>
  <c r="AS186" i="5"/>
  <c r="AS185" i="5"/>
  <c r="AS184" i="5"/>
  <c r="AS183" i="5"/>
  <c r="AS182" i="5"/>
  <c r="AS181" i="5"/>
  <c r="AS180" i="5"/>
  <c r="AS179" i="5"/>
  <c r="AS178" i="5"/>
  <c r="AS177" i="5"/>
  <c r="AS176" i="5"/>
  <c r="AS175" i="5"/>
  <c r="AS174" i="5"/>
  <c r="AS173" i="5"/>
  <c r="AS172" i="5"/>
  <c r="AS171" i="5"/>
  <c r="AS170" i="5"/>
  <c r="AS169" i="5"/>
  <c r="AS168" i="5"/>
  <c r="AS167" i="5"/>
  <c r="AS166" i="5"/>
  <c r="AS165" i="5"/>
  <c r="AS164" i="5"/>
  <c r="AS163" i="5"/>
  <c r="AS162" i="5"/>
  <c r="AS161" i="5"/>
  <c r="AS160" i="5"/>
  <c r="AS159" i="5"/>
  <c r="AS158" i="5"/>
  <c r="AS157" i="5"/>
  <c r="AS156" i="5"/>
  <c r="AS155" i="5"/>
  <c r="AS154" i="5"/>
  <c r="AS153" i="5"/>
  <c r="AS152" i="5"/>
  <c r="AS151" i="5"/>
  <c r="AS150" i="5"/>
  <c r="AS149" i="5"/>
  <c r="AS148" i="5"/>
  <c r="AS147" i="5"/>
  <c r="AS146" i="5"/>
  <c r="AS145" i="5"/>
  <c r="AS144" i="5"/>
  <c r="AS143" i="5"/>
  <c r="AS142" i="5"/>
  <c r="AS141" i="5"/>
  <c r="AS140" i="5"/>
  <c r="AS139" i="5"/>
  <c r="AS138" i="5"/>
  <c r="AS137" i="5"/>
  <c r="AS136" i="5"/>
  <c r="AS135" i="5"/>
  <c r="AS134" i="5"/>
  <c r="AS133" i="5"/>
  <c r="AS132" i="5"/>
  <c r="AS131" i="5"/>
  <c r="AS130" i="5"/>
  <c r="AS129" i="5"/>
  <c r="AS128" i="5"/>
  <c r="AS127" i="5"/>
  <c r="AS126" i="5"/>
  <c r="AS125" i="5"/>
  <c r="AS124" i="5"/>
  <c r="AS123" i="5"/>
  <c r="AS122" i="5"/>
  <c r="AS121" i="5"/>
  <c r="AS120" i="5"/>
  <c r="AS119" i="5"/>
  <c r="AS118" i="5"/>
  <c r="AS117" i="5"/>
  <c r="AS116" i="5"/>
  <c r="AS115" i="5"/>
  <c r="AS114" i="5"/>
  <c r="AS113" i="5"/>
  <c r="AS112" i="5"/>
  <c r="AS111" i="5"/>
  <c r="AS110" i="5"/>
  <c r="AS109" i="5"/>
  <c r="AS108" i="5"/>
  <c r="AS107" i="5"/>
  <c r="AS106" i="5"/>
  <c r="AS105" i="5"/>
  <c r="AS104" i="5"/>
  <c r="AS103" i="5"/>
  <c r="AS102" i="5"/>
  <c r="AS101" i="5"/>
  <c r="AS100" i="5"/>
  <c r="AS99" i="5"/>
  <c r="AS98" i="5"/>
  <c r="AS97" i="5"/>
  <c r="AS96" i="5"/>
  <c r="AS95" i="5"/>
  <c r="AS94" i="5"/>
  <c r="AS93" i="5"/>
  <c r="AS92" i="5"/>
  <c r="AS91" i="5"/>
  <c r="AS90" i="5"/>
  <c r="AS89" i="5"/>
  <c r="AS88" i="5"/>
  <c r="AS87" i="5"/>
  <c r="AS86" i="5"/>
  <c r="AS85" i="5"/>
  <c r="AS84" i="5"/>
  <c r="AS83" i="5"/>
  <c r="AS82" i="5"/>
  <c r="AS81" i="5"/>
  <c r="AS80" i="5"/>
  <c r="AS79" i="5"/>
  <c r="AS78" i="5"/>
  <c r="AS77" i="5"/>
  <c r="AS76" i="5"/>
  <c r="AS75" i="5"/>
  <c r="AS74" i="5"/>
  <c r="AS73" i="5"/>
  <c r="AS72" i="5"/>
  <c r="AS71" i="5"/>
  <c r="AS70" i="5"/>
  <c r="AS69" i="5"/>
  <c r="AS68" i="5"/>
  <c r="AS67" i="5"/>
  <c r="AS66" i="5"/>
  <c r="AS65" i="5"/>
  <c r="AS64" i="5"/>
  <c r="AS63" i="5"/>
  <c r="AS62" i="5"/>
  <c r="AS61" i="5"/>
  <c r="AS60" i="5"/>
  <c r="AS59" i="5"/>
  <c r="AS58" i="5"/>
  <c r="AS57" i="5"/>
  <c r="AS56" i="5"/>
  <c r="AS55" i="5"/>
  <c r="AS54" i="5"/>
  <c r="AS53" i="5"/>
  <c r="AS52" i="5"/>
  <c r="AS51" i="5"/>
  <c r="AS50" i="5"/>
  <c r="AS49" i="5"/>
  <c r="AS48" i="5"/>
  <c r="AS47" i="5"/>
  <c r="AS46" i="5"/>
  <c r="AS45" i="5"/>
  <c r="AS44" i="5"/>
  <c r="AS43" i="5"/>
  <c r="AS42" i="5"/>
  <c r="AS41" i="5"/>
  <c r="AS40" i="5"/>
  <c r="AS39" i="5"/>
  <c r="AS38" i="5"/>
  <c r="AS37" i="5"/>
  <c r="AS36" i="5"/>
  <c r="AS35" i="5"/>
  <c r="AS34" i="5"/>
  <c r="AS33" i="5"/>
  <c r="AS32" i="5"/>
  <c r="AS31" i="5"/>
  <c r="AS30" i="5"/>
  <c r="AS29" i="5"/>
  <c r="AS28" i="5"/>
  <c r="AS27" i="5"/>
  <c r="AS26" i="5"/>
  <c r="AS25" i="5"/>
  <c r="AS24" i="5"/>
  <c r="AS23" i="5"/>
  <c r="AS22" i="5"/>
  <c r="AS14" i="5"/>
  <c r="M594" i="5"/>
  <c r="L594" i="5"/>
  <c r="M593" i="5"/>
  <c r="L593" i="5"/>
  <c r="M592" i="5"/>
  <c r="L592" i="5"/>
  <c r="M591" i="5"/>
  <c r="L591" i="5"/>
  <c r="M590" i="5"/>
  <c r="L590" i="5"/>
  <c r="M589" i="5"/>
  <c r="L589" i="5"/>
  <c r="M588" i="5"/>
  <c r="L588" i="5"/>
  <c r="M587" i="5"/>
  <c r="L587" i="5"/>
  <c r="M586" i="5"/>
  <c r="L586" i="5"/>
  <c r="M585" i="5"/>
  <c r="L585" i="5"/>
  <c r="M584" i="5"/>
  <c r="L584" i="5"/>
  <c r="M583" i="5"/>
  <c r="L583" i="5"/>
  <c r="M582" i="5"/>
  <c r="L582" i="5"/>
  <c r="M581" i="5"/>
  <c r="L581" i="5"/>
  <c r="M580" i="5"/>
  <c r="L580" i="5"/>
  <c r="M579" i="5"/>
  <c r="L579" i="5"/>
  <c r="M578" i="5"/>
  <c r="L578" i="5"/>
  <c r="M577" i="5"/>
  <c r="L577" i="5"/>
  <c r="M576" i="5"/>
  <c r="L576" i="5"/>
  <c r="M575" i="5"/>
  <c r="L575" i="5"/>
  <c r="M574" i="5"/>
  <c r="L574" i="5"/>
  <c r="M573" i="5"/>
  <c r="L573" i="5"/>
  <c r="M572" i="5"/>
  <c r="L572" i="5"/>
  <c r="M571" i="5"/>
  <c r="L571" i="5"/>
  <c r="M570" i="5"/>
  <c r="L570" i="5"/>
  <c r="M569" i="5"/>
  <c r="L569" i="5"/>
  <c r="M568" i="5"/>
  <c r="L568" i="5"/>
  <c r="M567" i="5"/>
  <c r="L567" i="5"/>
  <c r="M566" i="5"/>
  <c r="L566" i="5"/>
  <c r="M565" i="5"/>
  <c r="L565" i="5"/>
  <c r="M564" i="5"/>
  <c r="L564" i="5"/>
  <c r="M563" i="5"/>
  <c r="L563" i="5"/>
  <c r="M562" i="5"/>
  <c r="L562" i="5"/>
  <c r="M561" i="5"/>
  <c r="L561" i="5"/>
  <c r="M560" i="5"/>
  <c r="L560" i="5"/>
  <c r="M559" i="5"/>
  <c r="L559" i="5"/>
  <c r="M558" i="5"/>
  <c r="L558" i="5"/>
  <c r="M557" i="5"/>
  <c r="L557" i="5"/>
  <c r="M556" i="5"/>
  <c r="L556" i="5"/>
  <c r="M555" i="5"/>
  <c r="L555" i="5"/>
  <c r="M554" i="5"/>
  <c r="L554" i="5"/>
  <c r="M553" i="5"/>
  <c r="L553" i="5"/>
  <c r="M552" i="5"/>
  <c r="L552" i="5"/>
  <c r="M551" i="5"/>
  <c r="L551" i="5"/>
  <c r="M550" i="5"/>
  <c r="L550" i="5"/>
  <c r="M549" i="5"/>
  <c r="L549" i="5"/>
  <c r="M548" i="5"/>
  <c r="L548" i="5"/>
  <c r="M547" i="5"/>
  <c r="L547" i="5"/>
  <c r="M546" i="5"/>
  <c r="L546" i="5"/>
  <c r="M545" i="5"/>
  <c r="L545" i="5"/>
  <c r="M544" i="5"/>
  <c r="L544" i="5"/>
  <c r="M543" i="5"/>
  <c r="L543" i="5"/>
  <c r="M542" i="5"/>
  <c r="L542" i="5"/>
  <c r="M541" i="5"/>
  <c r="L541" i="5"/>
  <c r="M540" i="5"/>
  <c r="L540" i="5"/>
  <c r="M539" i="5"/>
  <c r="L539" i="5"/>
  <c r="M538" i="5"/>
  <c r="L538" i="5"/>
  <c r="M537" i="5"/>
  <c r="L537" i="5"/>
  <c r="M536" i="5"/>
  <c r="L536" i="5"/>
  <c r="M535" i="5"/>
  <c r="L535" i="5"/>
  <c r="M534" i="5"/>
  <c r="L534" i="5"/>
  <c r="M533" i="5"/>
  <c r="L533" i="5"/>
  <c r="M532" i="5"/>
  <c r="L532" i="5"/>
  <c r="M531" i="5"/>
  <c r="L531" i="5"/>
  <c r="M530" i="5"/>
  <c r="L530" i="5"/>
  <c r="M529" i="5"/>
  <c r="L529" i="5"/>
  <c r="M528" i="5"/>
  <c r="L528" i="5"/>
  <c r="M527" i="5"/>
  <c r="L527" i="5"/>
  <c r="M526" i="5"/>
  <c r="L526" i="5"/>
  <c r="M525" i="5"/>
  <c r="L525" i="5"/>
  <c r="M524" i="5"/>
  <c r="L524" i="5"/>
  <c r="M523" i="5"/>
  <c r="L523" i="5"/>
  <c r="M522" i="5"/>
  <c r="L522" i="5"/>
  <c r="M521" i="5"/>
  <c r="L521" i="5"/>
  <c r="M520" i="5"/>
  <c r="L520" i="5"/>
  <c r="M519" i="5"/>
  <c r="L519" i="5"/>
  <c r="M518" i="5"/>
  <c r="L518" i="5"/>
  <c r="M517" i="5"/>
  <c r="L517" i="5"/>
  <c r="M516" i="5"/>
  <c r="L516" i="5"/>
  <c r="M515" i="5"/>
  <c r="L515" i="5"/>
  <c r="M514" i="5"/>
  <c r="L514" i="5"/>
  <c r="M513" i="5"/>
  <c r="L513" i="5"/>
  <c r="M512" i="5"/>
  <c r="L512" i="5"/>
  <c r="M511" i="5"/>
  <c r="L511" i="5"/>
  <c r="M510" i="5"/>
  <c r="L510" i="5"/>
  <c r="M509" i="5"/>
  <c r="L509" i="5"/>
  <c r="M508" i="5"/>
  <c r="L508" i="5"/>
  <c r="M507" i="5"/>
  <c r="L507" i="5"/>
  <c r="M506" i="5"/>
  <c r="L506" i="5"/>
  <c r="M505" i="5"/>
  <c r="L505" i="5"/>
  <c r="M504" i="5"/>
  <c r="L504" i="5"/>
  <c r="M503" i="5"/>
  <c r="L503" i="5"/>
  <c r="M502" i="5"/>
  <c r="L502" i="5"/>
  <c r="M501" i="5"/>
  <c r="L501" i="5"/>
  <c r="M500" i="5"/>
  <c r="L500" i="5"/>
  <c r="M499" i="5"/>
  <c r="L499" i="5"/>
  <c r="M498" i="5"/>
  <c r="L498" i="5"/>
  <c r="M497" i="5"/>
  <c r="L497" i="5"/>
  <c r="M496" i="5"/>
  <c r="L496" i="5"/>
  <c r="M495" i="5"/>
  <c r="L495" i="5"/>
  <c r="M494" i="5"/>
  <c r="L494" i="5"/>
  <c r="M493" i="5"/>
  <c r="L493" i="5"/>
  <c r="M492" i="5"/>
  <c r="L492" i="5"/>
  <c r="M491" i="5"/>
  <c r="L491" i="5"/>
  <c r="M490" i="5"/>
  <c r="L490" i="5"/>
  <c r="M489" i="5"/>
  <c r="L489" i="5"/>
  <c r="M488" i="5"/>
  <c r="L488" i="5"/>
  <c r="M487" i="5"/>
  <c r="L487" i="5"/>
  <c r="M486" i="5"/>
  <c r="L486" i="5"/>
  <c r="M485" i="5"/>
  <c r="L485" i="5"/>
  <c r="M484" i="5"/>
  <c r="L484" i="5"/>
  <c r="M483" i="5"/>
  <c r="L483" i="5"/>
  <c r="M482" i="5"/>
  <c r="L482" i="5"/>
  <c r="M481" i="5"/>
  <c r="L481" i="5"/>
  <c r="M480" i="5"/>
  <c r="L480" i="5"/>
  <c r="M479" i="5"/>
  <c r="L479" i="5"/>
  <c r="M478" i="5"/>
  <c r="L478" i="5"/>
  <c r="M477" i="5"/>
  <c r="L477" i="5"/>
  <c r="M476" i="5"/>
  <c r="L476" i="5"/>
  <c r="M475" i="5"/>
  <c r="L475" i="5"/>
  <c r="M474" i="5"/>
  <c r="L474" i="5"/>
  <c r="M473" i="5"/>
  <c r="L473" i="5"/>
  <c r="M472" i="5"/>
  <c r="L472" i="5"/>
  <c r="M471" i="5"/>
  <c r="L471" i="5"/>
  <c r="M470" i="5"/>
  <c r="L470" i="5"/>
  <c r="M469" i="5"/>
  <c r="L469" i="5"/>
  <c r="M468" i="5"/>
  <c r="L468" i="5"/>
  <c r="M467" i="5"/>
  <c r="L467" i="5"/>
  <c r="M466" i="5"/>
  <c r="L466" i="5"/>
  <c r="M465" i="5"/>
  <c r="L465" i="5"/>
  <c r="M464" i="5"/>
  <c r="L464" i="5"/>
  <c r="M463" i="5"/>
  <c r="L463" i="5"/>
  <c r="M462" i="5"/>
  <c r="L462" i="5"/>
  <c r="M461" i="5"/>
  <c r="L461" i="5"/>
  <c r="M460" i="5"/>
  <c r="L460" i="5"/>
  <c r="M459" i="5"/>
  <c r="L459" i="5"/>
  <c r="M458" i="5"/>
  <c r="L458" i="5"/>
  <c r="M457" i="5"/>
  <c r="L457" i="5"/>
  <c r="M456" i="5"/>
  <c r="L456" i="5"/>
  <c r="M455" i="5"/>
  <c r="L455" i="5"/>
  <c r="M454" i="5"/>
  <c r="L454" i="5"/>
  <c r="M453" i="5"/>
  <c r="L453" i="5"/>
  <c r="M452" i="5"/>
  <c r="L452" i="5"/>
  <c r="M451" i="5"/>
  <c r="L451" i="5"/>
  <c r="M450" i="5"/>
  <c r="L450" i="5"/>
  <c r="M449" i="5"/>
  <c r="L449" i="5"/>
  <c r="M448" i="5"/>
  <c r="L448" i="5"/>
  <c r="M447" i="5"/>
  <c r="L447" i="5"/>
  <c r="M446" i="5"/>
  <c r="L446" i="5"/>
  <c r="M445" i="5"/>
  <c r="L445" i="5"/>
  <c r="M444" i="5"/>
  <c r="L444" i="5"/>
  <c r="M443" i="5"/>
  <c r="L443" i="5"/>
  <c r="M442" i="5"/>
  <c r="L442" i="5"/>
  <c r="M441" i="5"/>
  <c r="L441" i="5"/>
  <c r="M440" i="5"/>
  <c r="L440" i="5"/>
  <c r="M439" i="5"/>
  <c r="L439" i="5"/>
  <c r="M438" i="5"/>
  <c r="L438" i="5"/>
  <c r="M437" i="5"/>
  <c r="L437" i="5"/>
  <c r="M436" i="5"/>
  <c r="L436" i="5"/>
  <c r="M435" i="5"/>
  <c r="L435" i="5"/>
  <c r="M434" i="5"/>
  <c r="L434" i="5"/>
  <c r="M433" i="5"/>
  <c r="L433" i="5"/>
  <c r="M432" i="5"/>
  <c r="L432" i="5"/>
  <c r="M431" i="5"/>
  <c r="L431" i="5"/>
  <c r="M430" i="5"/>
  <c r="L430" i="5"/>
  <c r="M429" i="5"/>
  <c r="L429" i="5"/>
  <c r="M428" i="5"/>
  <c r="L428" i="5"/>
  <c r="M427" i="5"/>
  <c r="L427" i="5"/>
  <c r="M426" i="5"/>
  <c r="L426" i="5"/>
  <c r="M425" i="5"/>
  <c r="L425" i="5"/>
  <c r="M424" i="5"/>
  <c r="L424" i="5"/>
  <c r="M423" i="5"/>
  <c r="L423" i="5"/>
  <c r="M422" i="5"/>
  <c r="L422" i="5"/>
  <c r="M421" i="5"/>
  <c r="L421" i="5"/>
  <c r="M420" i="5"/>
  <c r="L420" i="5"/>
  <c r="M419" i="5"/>
  <c r="L419" i="5"/>
  <c r="M418" i="5"/>
  <c r="L418" i="5"/>
  <c r="M417" i="5"/>
  <c r="L417" i="5"/>
  <c r="M416" i="5"/>
  <c r="L416" i="5"/>
  <c r="M415" i="5"/>
  <c r="L415" i="5"/>
  <c r="M414" i="5"/>
  <c r="L414" i="5"/>
  <c r="M413" i="5"/>
  <c r="L413" i="5"/>
  <c r="M412" i="5"/>
  <c r="L412" i="5"/>
  <c r="M411" i="5"/>
  <c r="L411" i="5"/>
  <c r="M410" i="5"/>
  <c r="L410" i="5"/>
  <c r="M409" i="5"/>
  <c r="L409" i="5"/>
  <c r="M408" i="5"/>
  <c r="L408" i="5"/>
  <c r="M407" i="5"/>
  <c r="L407" i="5"/>
  <c r="M406" i="5"/>
  <c r="L406" i="5"/>
  <c r="M405" i="5"/>
  <c r="L405" i="5"/>
  <c r="M404" i="5"/>
  <c r="L404" i="5"/>
  <c r="M403" i="5"/>
  <c r="L403" i="5"/>
  <c r="M402" i="5"/>
  <c r="L402" i="5"/>
  <c r="M401" i="5"/>
  <c r="L401" i="5"/>
  <c r="M400" i="5"/>
  <c r="L400" i="5"/>
  <c r="M399" i="5"/>
  <c r="L399" i="5"/>
  <c r="M398" i="5"/>
  <c r="L398" i="5"/>
  <c r="M397" i="5"/>
  <c r="L397" i="5"/>
  <c r="M396" i="5"/>
  <c r="L396" i="5"/>
  <c r="M395" i="5"/>
  <c r="L395" i="5"/>
  <c r="M394" i="5"/>
  <c r="L394" i="5"/>
  <c r="M393" i="5"/>
  <c r="L393" i="5"/>
  <c r="M392" i="5"/>
  <c r="L392" i="5"/>
  <c r="M391" i="5"/>
  <c r="L391" i="5"/>
  <c r="M390" i="5"/>
  <c r="L390" i="5"/>
  <c r="M389" i="5"/>
  <c r="L389" i="5"/>
  <c r="M388" i="5"/>
  <c r="L388" i="5"/>
  <c r="M387" i="5"/>
  <c r="L387" i="5"/>
  <c r="M386" i="5"/>
  <c r="L386" i="5"/>
  <c r="M385" i="5"/>
  <c r="L385" i="5"/>
  <c r="M384" i="5"/>
  <c r="L384" i="5"/>
  <c r="M383" i="5"/>
  <c r="L383" i="5"/>
  <c r="M382" i="5"/>
  <c r="L382" i="5"/>
  <c r="M381" i="5"/>
  <c r="L381" i="5"/>
  <c r="M380" i="5"/>
  <c r="L380" i="5"/>
  <c r="M379" i="5"/>
  <c r="L379" i="5"/>
  <c r="M378" i="5"/>
  <c r="L378" i="5"/>
  <c r="M377" i="5"/>
  <c r="L377" i="5"/>
  <c r="M376" i="5"/>
  <c r="L376" i="5"/>
  <c r="M375" i="5"/>
  <c r="L375" i="5"/>
  <c r="M374" i="5"/>
  <c r="L374" i="5"/>
  <c r="M373" i="5"/>
  <c r="L373" i="5"/>
  <c r="M372" i="5"/>
  <c r="L372" i="5"/>
  <c r="M371" i="5"/>
  <c r="L371" i="5"/>
  <c r="M370" i="5"/>
  <c r="L370" i="5"/>
  <c r="M369" i="5"/>
  <c r="L369" i="5"/>
  <c r="M368" i="5"/>
  <c r="L368" i="5"/>
  <c r="M367" i="5"/>
  <c r="L367" i="5"/>
  <c r="M366" i="5"/>
  <c r="L366" i="5"/>
  <c r="M365" i="5"/>
  <c r="L365" i="5"/>
  <c r="M364" i="5"/>
  <c r="L364" i="5"/>
  <c r="M363" i="5"/>
  <c r="L363" i="5"/>
  <c r="M362" i="5"/>
  <c r="L362" i="5"/>
  <c r="M361" i="5"/>
  <c r="L361" i="5"/>
  <c r="M360" i="5"/>
  <c r="L360" i="5"/>
  <c r="M359" i="5"/>
  <c r="L359" i="5"/>
  <c r="M358" i="5"/>
  <c r="L358" i="5"/>
  <c r="M357" i="5"/>
  <c r="L357" i="5"/>
  <c r="M356" i="5"/>
  <c r="L356" i="5"/>
  <c r="M355" i="5"/>
  <c r="L355" i="5"/>
  <c r="M354" i="5"/>
  <c r="L354" i="5"/>
  <c r="M353" i="5"/>
  <c r="L353" i="5"/>
  <c r="M352" i="5"/>
  <c r="L352" i="5"/>
  <c r="M351" i="5"/>
  <c r="L351" i="5"/>
  <c r="M350" i="5"/>
  <c r="L350" i="5"/>
  <c r="M349" i="5"/>
  <c r="L349" i="5"/>
  <c r="M348" i="5"/>
  <c r="L348" i="5"/>
  <c r="M347" i="5"/>
  <c r="L347" i="5"/>
  <c r="M346" i="5"/>
  <c r="L346" i="5"/>
  <c r="M345" i="5"/>
  <c r="L345" i="5"/>
  <c r="M344" i="5"/>
  <c r="L344" i="5"/>
  <c r="M343" i="5"/>
  <c r="L343" i="5"/>
  <c r="M342" i="5"/>
  <c r="L342" i="5"/>
  <c r="M341" i="5"/>
  <c r="L341" i="5"/>
  <c r="M340" i="5"/>
  <c r="L340" i="5"/>
  <c r="M339" i="5"/>
  <c r="L339" i="5"/>
  <c r="M338" i="5"/>
  <c r="L338" i="5"/>
  <c r="M337" i="5"/>
  <c r="L337" i="5"/>
  <c r="M336" i="5"/>
  <c r="L336" i="5"/>
  <c r="M335" i="5"/>
  <c r="L335" i="5"/>
  <c r="M334" i="5"/>
  <c r="L334" i="5"/>
  <c r="M333" i="5"/>
  <c r="L333" i="5"/>
  <c r="M332" i="5"/>
  <c r="L332" i="5"/>
  <c r="M331" i="5"/>
  <c r="L331" i="5"/>
  <c r="M330" i="5"/>
  <c r="L330" i="5"/>
  <c r="M329" i="5"/>
  <c r="L329" i="5"/>
  <c r="M328" i="5"/>
  <c r="L328" i="5"/>
  <c r="M327" i="5"/>
  <c r="L327" i="5"/>
  <c r="M326" i="5"/>
  <c r="L326" i="5"/>
  <c r="M325" i="5"/>
  <c r="L325" i="5"/>
  <c r="M324" i="5"/>
  <c r="L324" i="5"/>
  <c r="M323" i="5"/>
  <c r="L323" i="5"/>
  <c r="M322" i="5"/>
  <c r="L322" i="5"/>
  <c r="M321" i="5"/>
  <c r="L321" i="5"/>
  <c r="M320" i="5"/>
  <c r="L320" i="5"/>
  <c r="M319" i="5"/>
  <c r="L319" i="5"/>
  <c r="M318" i="5"/>
  <c r="L318" i="5"/>
  <c r="M317" i="5"/>
  <c r="L317" i="5"/>
  <c r="M316" i="5"/>
  <c r="L316" i="5"/>
  <c r="M315" i="5"/>
  <c r="L315" i="5"/>
  <c r="M314" i="5"/>
  <c r="L314" i="5"/>
  <c r="M313" i="5"/>
  <c r="L313" i="5"/>
  <c r="M312" i="5"/>
  <c r="L312" i="5"/>
  <c r="M311" i="5"/>
  <c r="L311" i="5"/>
  <c r="M310" i="5"/>
  <c r="L310" i="5"/>
  <c r="M309" i="5"/>
  <c r="L309" i="5"/>
  <c r="M308" i="5"/>
  <c r="L308" i="5"/>
  <c r="M307" i="5"/>
  <c r="L307" i="5"/>
  <c r="M306" i="5"/>
  <c r="L306" i="5"/>
  <c r="M305" i="5"/>
  <c r="L305" i="5"/>
  <c r="M304" i="5"/>
  <c r="L304" i="5"/>
  <c r="M303" i="5"/>
  <c r="L303" i="5"/>
  <c r="M302" i="5"/>
  <c r="L302" i="5"/>
  <c r="M301" i="5"/>
  <c r="L301" i="5"/>
  <c r="M300" i="5"/>
  <c r="L300" i="5"/>
  <c r="M299" i="5"/>
  <c r="L299" i="5"/>
  <c r="M298" i="5"/>
  <c r="L298" i="5"/>
  <c r="M297" i="5"/>
  <c r="L297" i="5"/>
  <c r="M296" i="5"/>
  <c r="L296" i="5"/>
  <c r="M295" i="5"/>
  <c r="L295" i="5"/>
  <c r="M294" i="5"/>
  <c r="L294" i="5"/>
  <c r="M293" i="5"/>
  <c r="L293" i="5"/>
  <c r="M292" i="5"/>
  <c r="L292" i="5"/>
  <c r="M291" i="5"/>
  <c r="L291" i="5"/>
  <c r="M290" i="5"/>
  <c r="L290" i="5"/>
  <c r="M289" i="5"/>
  <c r="L289" i="5"/>
  <c r="M288" i="5"/>
  <c r="L288" i="5"/>
  <c r="M287" i="5"/>
  <c r="L287" i="5"/>
  <c r="M286" i="5"/>
  <c r="L286" i="5"/>
  <c r="M285" i="5"/>
  <c r="L285" i="5"/>
  <c r="M284" i="5"/>
  <c r="L284" i="5"/>
  <c r="M283" i="5"/>
  <c r="L283" i="5"/>
  <c r="M282" i="5"/>
  <c r="L282" i="5"/>
  <c r="M281" i="5"/>
  <c r="L281" i="5"/>
  <c r="M280" i="5"/>
  <c r="L280" i="5"/>
  <c r="M279" i="5"/>
  <c r="L279" i="5"/>
  <c r="M278" i="5"/>
  <c r="L278" i="5"/>
  <c r="M277" i="5"/>
  <c r="L277" i="5"/>
  <c r="M276" i="5"/>
  <c r="L276" i="5"/>
  <c r="M275" i="5"/>
  <c r="L275" i="5"/>
  <c r="M274" i="5"/>
  <c r="L274" i="5"/>
  <c r="M273" i="5"/>
  <c r="L273" i="5"/>
  <c r="M272" i="5"/>
  <c r="L272" i="5"/>
  <c r="M271" i="5"/>
  <c r="L271" i="5"/>
  <c r="M270" i="5"/>
  <c r="L270" i="5"/>
  <c r="M269" i="5"/>
  <c r="L269" i="5"/>
  <c r="M268" i="5"/>
  <c r="L268" i="5"/>
  <c r="M267" i="5"/>
  <c r="L267" i="5"/>
  <c r="M266" i="5"/>
  <c r="L266" i="5"/>
  <c r="M265" i="5"/>
  <c r="L265" i="5"/>
  <c r="M264" i="5"/>
  <c r="L264" i="5"/>
  <c r="M263" i="5"/>
  <c r="L263" i="5"/>
  <c r="M262" i="5"/>
  <c r="L262" i="5"/>
  <c r="M261" i="5"/>
  <c r="L261" i="5"/>
  <c r="M260" i="5"/>
  <c r="L260" i="5"/>
  <c r="M259" i="5"/>
  <c r="L259" i="5"/>
  <c r="M258" i="5"/>
  <c r="L258" i="5"/>
  <c r="M257" i="5"/>
  <c r="L257" i="5"/>
  <c r="M256" i="5"/>
  <c r="L256" i="5"/>
  <c r="M255" i="5"/>
  <c r="L255" i="5"/>
  <c r="M254" i="5"/>
  <c r="L254" i="5"/>
  <c r="M253" i="5"/>
  <c r="L253" i="5"/>
  <c r="M252" i="5"/>
  <c r="L252" i="5"/>
  <c r="M251" i="5"/>
  <c r="L251" i="5"/>
  <c r="M250" i="5"/>
  <c r="L250" i="5"/>
  <c r="M249" i="5"/>
  <c r="L249" i="5"/>
  <c r="M248" i="5"/>
  <c r="L248" i="5"/>
  <c r="M247" i="5"/>
  <c r="L247" i="5"/>
  <c r="M246" i="5"/>
  <c r="L246" i="5"/>
  <c r="M245" i="5"/>
  <c r="L245" i="5"/>
  <c r="M244" i="5"/>
  <c r="L244" i="5"/>
  <c r="M243" i="5"/>
  <c r="L243" i="5"/>
  <c r="M242" i="5"/>
  <c r="L242" i="5"/>
  <c r="M241" i="5"/>
  <c r="L241" i="5"/>
  <c r="M240" i="5"/>
  <c r="L240" i="5"/>
  <c r="M239" i="5"/>
  <c r="L239" i="5"/>
  <c r="M238" i="5"/>
  <c r="L238" i="5"/>
  <c r="M237" i="5"/>
  <c r="L237" i="5"/>
  <c r="M236" i="5"/>
  <c r="L236" i="5"/>
  <c r="M235" i="5"/>
  <c r="L235" i="5"/>
  <c r="M234" i="5"/>
  <c r="L234" i="5"/>
  <c r="M233" i="5"/>
  <c r="L233" i="5"/>
  <c r="M232" i="5"/>
  <c r="L232" i="5"/>
  <c r="M231" i="5"/>
  <c r="L231" i="5"/>
  <c r="M230" i="5"/>
  <c r="L230" i="5"/>
  <c r="M229" i="5"/>
  <c r="L229" i="5"/>
  <c r="M228" i="5"/>
  <c r="L228" i="5"/>
  <c r="M227" i="5"/>
  <c r="L227" i="5"/>
  <c r="M226" i="5"/>
  <c r="L226" i="5"/>
  <c r="M225" i="5"/>
  <c r="L225" i="5"/>
  <c r="M224" i="5"/>
  <c r="L224" i="5"/>
  <c r="M223" i="5"/>
  <c r="L223" i="5"/>
  <c r="M222" i="5"/>
  <c r="L222" i="5"/>
  <c r="M221" i="5"/>
  <c r="L221" i="5"/>
  <c r="M220" i="5"/>
  <c r="L220" i="5"/>
  <c r="M219" i="5"/>
  <c r="L219" i="5"/>
  <c r="M218" i="5"/>
  <c r="L218" i="5"/>
  <c r="M217" i="5"/>
  <c r="L217" i="5"/>
  <c r="M216" i="5"/>
  <c r="L216" i="5"/>
  <c r="M215" i="5"/>
  <c r="L215" i="5"/>
  <c r="M214" i="5"/>
  <c r="L214" i="5"/>
  <c r="M213" i="5"/>
  <c r="L213" i="5"/>
  <c r="M212" i="5"/>
  <c r="L212" i="5"/>
  <c r="M211" i="5"/>
  <c r="L211" i="5"/>
  <c r="M210" i="5"/>
  <c r="L210" i="5"/>
  <c r="M209" i="5"/>
  <c r="L209" i="5"/>
  <c r="M208" i="5"/>
  <c r="L208" i="5"/>
  <c r="M207" i="5"/>
  <c r="L207" i="5"/>
  <c r="M206" i="5"/>
  <c r="L206" i="5"/>
  <c r="M205" i="5"/>
  <c r="L205" i="5"/>
  <c r="M204" i="5"/>
  <c r="L204" i="5"/>
  <c r="M203" i="5"/>
  <c r="L203" i="5"/>
  <c r="M202" i="5"/>
  <c r="L202" i="5"/>
  <c r="M201" i="5"/>
  <c r="L201" i="5"/>
  <c r="M200" i="5"/>
  <c r="L200" i="5"/>
  <c r="M199" i="5"/>
  <c r="L199" i="5"/>
  <c r="M198" i="5"/>
  <c r="L198" i="5"/>
  <c r="M197" i="5"/>
  <c r="L197" i="5"/>
  <c r="M196" i="5"/>
  <c r="L196" i="5"/>
  <c r="M195" i="5"/>
  <c r="L195" i="5"/>
  <c r="M194" i="5"/>
  <c r="L194" i="5"/>
  <c r="M193" i="5"/>
  <c r="L193" i="5"/>
  <c r="M192" i="5"/>
  <c r="L192" i="5"/>
  <c r="M191" i="5"/>
  <c r="L191" i="5"/>
  <c r="M190" i="5"/>
  <c r="L190" i="5"/>
  <c r="M189" i="5"/>
  <c r="L189" i="5"/>
  <c r="M188" i="5"/>
  <c r="L188" i="5"/>
  <c r="M187" i="5"/>
  <c r="L187" i="5"/>
  <c r="M186" i="5"/>
  <c r="L186" i="5"/>
  <c r="M185" i="5"/>
  <c r="L185" i="5"/>
  <c r="M184" i="5"/>
  <c r="L184" i="5"/>
  <c r="M183" i="5"/>
  <c r="L183" i="5"/>
  <c r="M182" i="5"/>
  <c r="L182" i="5"/>
  <c r="M181" i="5"/>
  <c r="L181" i="5"/>
  <c r="M180" i="5"/>
  <c r="L180" i="5"/>
  <c r="M179" i="5"/>
  <c r="L179" i="5"/>
  <c r="M178" i="5"/>
  <c r="L178" i="5"/>
  <c r="M177" i="5"/>
  <c r="L177" i="5"/>
  <c r="M176" i="5"/>
  <c r="L176" i="5"/>
  <c r="M175" i="5"/>
  <c r="L175" i="5"/>
  <c r="M174" i="5"/>
  <c r="L174" i="5"/>
  <c r="M173" i="5"/>
  <c r="L173" i="5"/>
  <c r="M172" i="5"/>
  <c r="L172" i="5"/>
  <c r="M171" i="5"/>
  <c r="L171" i="5"/>
  <c r="M170" i="5"/>
  <c r="L170" i="5"/>
  <c r="M169" i="5"/>
  <c r="L169" i="5"/>
  <c r="M168" i="5"/>
  <c r="L168" i="5"/>
  <c r="M167" i="5"/>
  <c r="L167" i="5"/>
  <c r="M166" i="5"/>
  <c r="L166" i="5"/>
  <c r="M165" i="5"/>
  <c r="L165" i="5"/>
  <c r="M164" i="5"/>
  <c r="L164" i="5"/>
  <c r="M163" i="5"/>
  <c r="L163" i="5"/>
  <c r="M162" i="5"/>
  <c r="L162" i="5"/>
  <c r="M161" i="5"/>
  <c r="L161" i="5"/>
  <c r="M160" i="5"/>
  <c r="L160" i="5"/>
  <c r="M159" i="5"/>
  <c r="L159" i="5"/>
  <c r="M158" i="5"/>
  <c r="L158" i="5"/>
  <c r="M157" i="5"/>
  <c r="L157" i="5"/>
  <c r="M156" i="5"/>
  <c r="L156" i="5"/>
  <c r="M155" i="5"/>
  <c r="L155" i="5"/>
  <c r="M154" i="5"/>
  <c r="L154" i="5"/>
  <c r="M153" i="5"/>
  <c r="L153" i="5"/>
  <c r="M152" i="5"/>
  <c r="L152" i="5"/>
  <c r="M151" i="5"/>
  <c r="L151" i="5"/>
  <c r="M150" i="5"/>
  <c r="L150" i="5"/>
  <c r="M149" i="5"/>
  <c r="L149" i="5"/>
  <c r="M148" i="5"/>
  <c r="L148" i="5"/>
  <c r="M147" i="5"/>
  <c r="L147" i="5"/>
  <c r="M146" i="5"/>
  <c r="L146" i="5"/>
  <c r="M145" i="5"/>
  <c r="L145" i="5"/>
  <c r="M144" i="5"/>
  <c r="L144" i="5"/>
  <c r="M143" i="5"/>
  <c r="L143" i="5"/>
  <c r="M142" i="5"/>
  <c r="L142" i="5"/>
  <c r="M141" i="5"/>
  <c r="L141" i="5"/>
  <c r="M140" i="5"/>
  <c r="L140" i="5"/>
  <c r="M139" i="5"/>
  <c r="L139" i="5"/>
  <c r="M138" i="5"/>
  <c r="L138" i="5"/>
  <c r="M137" i="5"/>
  <c r="L137" i="5"/>
  <c r="M136" i="5"/>
  <c r="L136" i="5"/>
  <c r="M135" i="5"/>
  <c r="L135" i="5"/>
  <c r="M134" i="5"/>
  <c r="L134" i="5"/>
  <c r="M133" i="5"/>
  <c r="L133" i="5"/>
  <c r="M132" i="5"/>
  <c r="L132" i="5"/>
  <c r="M131" i="5"/>
  <c r="L131" i="5"/>
  <c r="M130" i="5"/>
  <c r="L130" i="5"/>
  <c r="M129" i="5"/>
  <c r="L129" i="5"/>
  <c r="M128" i="5"/>
  <c r="L128" i="5"/>
  <c r="M127" i="5"/>
  <c r="L127" i="5"/>
  <c r="M126" i="5"/>
  <c r="L126" i="5"/>
  <c r="M125" i="5"/>
  <c r="L125" i="5"/>
  <c r="M124" i="5"/>
  <c r="L124" i="5"/>
  <c r="M123" i="5"/>
  <c r="L123" i="5"/>
  <c r="M122" i="5"/>
  <c r="L122" i="5"/>
  <c r="M121" i="5"/>
  <c r="L121" i="5"/>
  <c r="M120" i="5"/>
  <c r="L120" i="5"/>
  <c r="M119" i="5"/>
  <c r="L119" i="5"/>
  <c r="M118" i="5"/>
  <c r="L118" i="5"/>
  <c r="M117" i="5"/>
  <c r="L117" i="5"/>
  <c r="M116" i="5"/>
  <c r="L116" i="5"/>
  <c r="M115" i="5"/>
  <c r="L115" i="5"/>
  <c r="M114" i="5"/>
  <c r="L114" i="5"/>
  <c r="M113" i="5"/>
  <c r="L113" i="5"/>
  <c r="M112" i="5"/>
  <c r="L112" i="5"/>
  <c r="M111" i="5"/>
  <c r="L111" i="5"/>
  <c r="M110" i="5"/>
  <c r="L110" i="5"/>
  <c r="M109" i="5"/>
  <c r="L109" i="5"/>
  <c r="M108" i="5"/>
  <c r="L108" i="5"/>
  <c r="M107" i="5"/>
  <c r="L107" i="5"/>
  <c r="M106" i="5"/>
  <c r="L106" i="5"/>
  <c r="M105" i="5"/>
  <c r="L105" i="5"/>
  <c r="M104" i="5"/>
  <c r="L104" i="5"/>
  <c r="M103" i="5"/>
  <c r="L103" i="5"/>
  <c r="M102" i="5"/>
  <c r="L102" i="5"/>
  <c r="M101" i="5"/>
  <c r="L101" i="5"/>
  <c r="M100" i="5"/>
  <c r="L100" i="5"/>
  <c r="M99" i="5"/>
  <c r="L99" i="5"/>
  <c r="M98" i="5"/>
  <c r="L98" i="5"/>
  <c r="M97" i="5"/>
  <c r="L97" i="5"/>
  <c r="M96" i="5"/>
  <c r="L96" i="5"/>
  <c r="M95" i="5"/>
  <c r="L95" i="5"/>
  <c r="M94" i="5"/>
  <c r="L94" i="5"/>
  <c r="M93" i="5"/>
  <c r="L93" i="5"/>
  <c r="M92" i="5"/>
  <c r="L92" i="5"/>
  <c r="M91" i="5"/>
  <c r="L91" i="5"/>
  <c r="M90" i="5"/>
  <c r="L90" i="5"/>
  <c r="M89" i="5"/>
  <c r="L89" i="5"/>
  <c r="M88" i="5"/>
  <c r="L88" i="5"/>
  <c r="M87" i="5"/>
  <c r="L87" i="5"/>
  <c r="M86" i="5"/>
  <c r="L86" i="5"/>
  <c r="M85" i="5"/>
  <c r="L85" i="5"/>
  <c r="M84" i="5"/>
  <c r="L84" i="5"/>
  <c r="M83" i="5"/>
  <c r="L83" i="5"/>
  <c r="M82" i="5"/>
  <c r="L82" i="5"/>
  <c r="M81" i="5"/>
  <c r="L81" i="5"/>
  <c r="M80" i="5"/>
  <c r="L80" i="5"/>
  <c r="M79" i="5"/>
  <c r="L79" i="5"/>
  <c r="M78" i="5"/>
  <c r="L78" i="5"/>
  <c r="M77" i="5"/>
  <c r="L77" i="5"/>
  <c r="M76" i="5"/>
  <c r="L76" i="5"/>
  <c r="M75" i="5"/>
  <c r="L75" i="5"/>
  <c r="M74" i="5"/>
  <c r="L74" i="5"/>
  <c r="M73" i="5"/>
  <c r="L73" i="5"/>
  <c r="M72" i="5"/>
  <c r="L72" i="5"/>
  <c r="M71" i="5"/>
  <c r="L71" i="5"/>
  <c r="M70" i="5"/>
  <c r="L70" i="5"/>
  <c r="M69" i="5"/>
  <c r="L69" i="5"/>
  <c r="M68" i="5"/>
  <c r="L68" i="5"/>
  <c r="M67" i="5"/>
  <c r="L67" i="5"/>
  <c r="M66" i="5"/>
  <c r="L66" i="5"/>
  <c r="M65" i="5"/>
  <c r="L65" i="5"/>
  <c r="M64" i="5"/>
  <c r="L64" i="5"/>
  <c r="M63" i="5"/>
  <c r="L63" i="5"/>
  <c r="M62" i="5"/>
  <c r="L62" i="5"/>
  <c r="M61" i="5"/>
  <c r="L61" i="5"/>
  <c r="M60" i="5"/>
  <c r="L60" i="5"/>
  <c r="M59" i="5"/>
  <c r="L59" i="5"/>
  <c r="M58" i="5"/>
  <c r="L58" i="5"/>
  <c r="M57" i="5"/>
  <c r="L57" i="5"/>
  <c r="M56" i="5"/>
  <c r="L56" i="5"/>
  <c r="M55" i="5"/>
  <c r="L55" i="5"/>
  <c r="M54" i="5"/>
  <c r="L54" i="5"/>
  <c r="M53" i="5"/>
  <c r="L53" i="5"/>
  <c r="M52" i="5"/>
  <c r="L52" i="5"/>
  <c r="M51" i="5"/>
  <c r="L51" i="5"/>
  <c r="M50" i="5"/>
  <c r="L50" i="5"/>
  <c r="M49" i="5"/>
  <c r="L49" i="5"/>
  <c r="M48" i="5"/>
  <c r="L48" i="5"/>
  <c r="M47" i="5"/>
  <c r="L47" i="5"/>
  <c r="M46" i="5"/>
  <c r="L46" i="5"/>
  <c r="M45" i="5"/>
  <c r="L45" i="5"/>
  <c r="M44" i="5"/>
  <c r="L44" i="5"/>
  <c r="M43" i="5"/>
  <c r="L43" i="5"/>
  <c r="M42" i="5"/>
  <c r="L42" i="5"/>
  <c r="M41" i="5"/>
  <c r="L41" i="5"/>
  <c r="M40" i="5"/>
  <c r="L40" i="5"/>
  <c r="M39" i="5"/>
  <c r="L39" i="5"/>
  <c r="M38" i="5"/>
  <c r="L38" i="5"/>
  <c r="M37" i="5"/>
  <c r="L37" i="5"/>
  <c r="M36" i="5"/>
  <c r="L36" i="5"/>
  <c r="M35" i="5"/>
  <c r="L35" i="5"/>
  <c r="M34" i="5"/>
  <c r="L34" i="5"/>
  <c r="M33" i="5"/>
  <c r="L33" i="5"/>
  <c r="M32" i="5"/>
  <c r="L32" i="5"/>
  <c r="M31" i="5"/>
  <c r="L31" i="5"/>
  <c r="M30" i="5"/>
  <c r="L30" i="5"/>
  <c r="M29" i="5"/>
  <c r="L29" i="5"/>
  <c r="M28" i="5"/>
  <c r="L28" i="5"/>
  <c r="M27" i="5"/>
  <c r="L27" i="5"/>
  <c r="M26" i="5"/>
  <c r="L26" i="5"/>
  <c r="M25" i="5"/>
  <c r="L25" i="5"/>
  <c r="M24" i="5"/>
  <c r="L24" i="5"/>
  <c r="M23" i="5"/>
  <c r="L23" i="5"/>
  <c r="M22" i="5"/>
  <c r="L22" i="5"/>
  <c r="M14" i="5"/>
  <c r="L14" i="5"/>
  <c r="AT34" i="5" l="1"/>
  <c r="AR34" i="5"/>
  <c r="AQ34" i="5"/>
  <c r="AP34" i="5"/>
  <c r="AO34" i="5"/>
  <c r="AN34" i="5"/>
  <c r="V34" i="5"/>
  <c r="AL34" i="5" s="1"/>
  <c r="AT23" i="5" l="1"/>
  <c r="AT24" i="5"/>
  <c r="AR23" i="5"/>
  <c r="AR24" i="5"/>
  <c r="AQ23" i="5"/>
  <c r="AQ24" i="5"/>
  <c r="AP23" i="5"/>
  <c r="AP24" i="5"/>
  <c r="AO23" i="5"/>
  <c r="AO24" i="5"/>
  <c r="AN23" i="5"/>
  <c r="AN24" i="5"/>
  <c r="V23" i="5"/>
  <c r="AL23" i="5" s="1"/>
  <c r="V24" i="5"/>
  <c r="AL24" i="5" s="1"/>
  <c r="AT22" i="5" l="1"/>
  <c r="AT25" i="5"/>
  <c r="AR22" i="5"/>
  <c r="AR25" i="5"/>
  <c r="AQ22" i="5"/>
  <c r="AQ25" i="5"/>
  <c r="AP22" i="5"/>
  <c r="AP25" i="5"/>
  <c r="AO22" i="5"/>
  <c r="AO25" i="5"/>
  <c r="AN22" i="5"/>
  <c r="AN25" i="5"/>
  <c r="V22" i="5"/>
  <c r="AL22" i="5" s="1"/>
  <c r="V25" i="5"/>
  <c r="AL25" i="5" s="1"/>
  <c r="AO594" i="5"/>
  <c r="AO593" i="5"/>
  <c r="AO592" i="5"/>
  <c r="AO591" i="5"/>
  <c r="AO590" i="5"/>
  <c r="AO589" i="5"/>
  <c r="AO588" i="5"/>
  <c r="AO587" i="5"/>
  <c r="AO586" i="5"/>
  <c r="AO585" i="5"/>
  <c r="AO584" i="5"/>
  <c r="AO583" i="5"/>
  <c r="AO582" i="5"/>
  <c r="AO581" i="5"/>
  <c r="AO580" i="5"/>
  <c r="AO579" i="5"/>
  <c r="AO578" i="5"/>
  <c r="AO577" i="5"/>
  <c r="AO576" i="5"/>
  <c r="AO575" i="5"/>
  <c r="AO574" i="5"/>
  <c r="AO573" i="5"/>
  <c r="AO572" i="5"/>
  <c r="AO571" i="5"/>
  <c r="AO570" i="5"/>
  <c r="AO569" i="5"/>
  <c r="AO568" i="5"/>
  <c r="AO567" i="5"/>
  <c r="AO566" i="5"/>
  <c r="AO565" i="5"/>
  <c r="AO564" i="5"/>
  <c r="AO563" i="5"/>
  <c r="AO562" i="5"/>
  <c r="AO561" i="5"/>
  <c r="AO560" i="5"/>
  <c r="AO559" i="5"/>
  <c r="AO558" i="5"/>
  <c r="AO557" i="5"/>
  <c r="AO556" i="5"/>
  <c r="AO555" i="5"/>
  <c r="AO554" i="5"/>
  <c r="AO553" i="5"/>
  <c r="AO552" i="5"/>
  <c r="AO551" i="5"/>
  <c r="AO550" i="5"/>
  <c r="AO549" i="5"/>
  <c r="AO548" i="5"/>
  <c r="AO547" i="5"/>
  <c r="AO546" i="5"/>
  <c r="AO545" i="5"/>
  <c r="AO544" i="5"/>
  <c r="AO543" i="5"/>
  <c r="AO542" i="5"/>
  <c r="AO541" i="5"/>
  <c r="AO540" i="5"/>
  <c r="AO539" i="5"/>
  <c r="AO538" i="5"/>
  <c r="AO537" i="5"/>
  <c r="AO536" i="5"/>
  <c r="AO535" i="5"/>
  <c r="AO534" i="5"/>
  <c r="AO533" i="5"/>
  <c r="AO532" i="5"/>
  <c r="AO531" i="5"/>
  <c r="AO530" i="5"/>
  <c r="AO529" i="5"/>
  <c r="AO528" i="5"/>
  <c r="AO527" i="5"/>
  <c r="AO526" i="5"/>
  <c r="AO525" i="5"/>
  <c r="AO524" i="5"/>
  <c r="AO523" i="5"/>
  <c r="AO522" i="5"/>
  <c r="AO521" i="5"/>
  <c r="AO520" i="5"/>
  <c r="AO519" i="5"/>
  <c r="AO518" i="5"/>
  <c r="AO517" i="5"/>
  <c r="AO516" i="5"/>
  <c r="AO515" i="5"/>
  <c r="AO514" i="5"/>
  <c r="AO513" i="5"/>
  <c r="AO512" i="5"/>
  <c r="AO511" i="5"/>
  <c r="AO510" i="5"/>
  <c r="AO509" i="5"/>
  <c r="AO508" i="5"/>
  <c r="AO507" i="5"/>
  <c r="AO506" i="5"/>
  <c r="AO505" i="5"/>
  <c r="AO504" i="5"/>
  <c r="AO503" i="5"/>
  <c r="AO502" i="5"/>
  <c r="AO501" i="5"/>
  <c r="AO500" i="5"/>
  <c r="AO499" i="5"/>
  <c r="AO498" i="5"/>
  <c r="AO497" i="5"/>
  <c r="AO496" i="5"/>
  <c r="AO495" i="5"/>
  <c r="AO494" i="5"/>
  <c r="AO493" i="5"/>
  <c r="AO492" i="5"/>
  <c r="AO491" i="5"/>
  <c r="AO490" i="5"/>
  <c r="AO489" i="5"/>
  <c r="AO488" i="5"/>
  <c r="AO487" i="5"/>
  <c r="AO486" i="5"/>
  <c r="AO485" i="5"/>
  <c r="AO484" i="5"/>
  <c r="AO483" i="5"/>
  <c r="AO482" i="5"/>
  <c r="AO481" i="5"/>
  <c r="AO480" i="5"/>
  <c r="AO479" i="5"/>
  <c r="AO478" i="5"/>
  <c r="AO477" i="5"/>
  <c r="AO476" i="5"/>
  <c r="AO475" i="5"/>
  <c r="AO474" i="5"/>
  <c r="AO473" i="5"/>
  <c r="AO472" i="5"/>
  <c r="AO471" i="5"/>
  <c r="AO470" i="5"/>
  <c r="AO469" i="5"/>
  <c r="AO468" i="5"/>
  <c r="AO467" i="5"/>
  <c r="AO466" i="5"/>
  <c r="AO465" i="5"/>
  <c r="AO464" i="5"/>
  <c r="AO463" i="5"/>
  <c r="AO462" i="5"/>
  <c r="AO461" i="5"/>
  <c r="AO460" i="5"/>
  <c r="AO459" i="5"/>
  <c r="AO458" i="5"/>
  <c r="AO457" i="5"/>
  <c r="AO456" i="5"/>
  <c r="AO455" i="5"/>
  <c r="AO454" i="5"/>
  <c r="AO453" i="5"/>
  <c r="AO452" i="5"/>
  <c r="AO451" i="5"/>
  <c r="AO450" i="5"/>
  <c r="AO449" i="5"/>
  <c r="AO448" i="5"/>
  <c r="AO447" i="5"/>
  <c r="AO446" i="5"/>
  <c r="AO445" i="5"/>
  <c r="AO444" i="5"/>
  <c r="AO443" i="5"/>
  <c r="AO442" i="5"/>
  <c r="AO441" i="5"/>
  <c r="AO440" i="5"/>
  <c r="AO439" i="5"/>
  <c r="AO438" i="5"/>
  <c r="AO437" i="5"/>
  <c r="AO436" i="5"/>
  <c r="AO435" i="5"/>
  <c r="AO434" i="5"/>
  <c r="AO433" i="5"/>
  <c r="AO432" i="5"/>
  <c r="AO431" i="5"/>
  <c r="AO430" i="5"/>
  <c r="AO429" i="5"/>
  <c r="AO428" i="5"/>
  <c r="AO427" i="5"/>
  <c r="AO426" i="5"/>
  <c r="AO425" i="5"/>
  <c r="AO424" i="5"/>
  <c r="AO423" i="5"/>
  <c r="AO422" i="5"/>
  <c r="AO421" i="5"/>
  <c r="AO420" i="5"/>
  <c r="AO419" i="5"/>
  <c r="AO418" i="5"/>
  <c r="AO417" i="5"/>
  <c r="AO416" i="5"/>
  <c r="AO415" i="5"/>
  <c r="AO414" i="5"/>
  <c r="AO413" i="5"/>
  <c r="AO412" i="5"/>
  <c r="AO411" i="5"/>
  <c r="AO410" i="5"/>
  <c r="AO409" i="5"/>
  <c r="AO408" i="5"/>
  <c r="AO407" i="5"/>
  <c r="AO406" i="5"/>
  <c r="AO405" i="5"/>
  <c r="AO404" i="5"/>
  <c r="AO403" i="5"/>
  <c r="AO402" i="5"/>
  <c r="AO401" i="5"/>
  <c r="AO400" i="5"/>
  <c r="AO399" i="5"/>
  <c r="AO398" i="5"/>
  <c r="AO397" i="5"/>
  <c r="AO396" i="5"/>
  <c r="AO395" i="5"/>
  <c r="AO394" i="5"/>
  <c r="AO393" i="5"/>
  <c r="AO392" i="5"/>
  <c r="AO391" i="5"/>
  <c r="AO390" i="5"/>
  <c r="AO389" i="5"/>
  <c r="AO388" i="5"/>
  <c r="AO387" i="5"/>
  <c r="AO386" i="5"/>
  <c r="AO385" i="5"/>
  <c r="AO384" i="5"/>
  <c r="AO383" i="5"/>
  <c r="AO382" i="5"/>
  <c r="AO381" i="5"/>
  <c r="AO380" i="5"/>
  <c r="AO379" i="5"/>
  <c r="AO378" i="5"/>
  <c r="AO377" i="5"/>
  <c r="AO376" i="5"/>
  <c r="AO375" i="5"/>
  <c r="AO374" i="5"/>
  <c r="AO373" i="5"/>
  <c r="AO372" i="5"/>
  <c r="AO371" i="5"/>
  <c r="AO370" i="5"/>
  <c r="AO369" i="5"/>
  <c r="AO368" i="5"/>
  <c r="AO367" i="5"/>
  <c r="AO366" i="5"/>
  <c r="AO365" i="5"/>
  <c r="AO364" i="5"/>
  <c r="AO363" i="5"/>
  <c r="AO362" i="5"/>
  <c r="AO361" i="5"/>
  <c r="AO360" i="5"/>
  <c r="AO359" i="5"/>
  <c r="AO358" i="5"/>
  <c r="AO357" i="5"/>
  <c r="AO356" i="5"/>
  <c r="AO355" i="5"/>
  <c r="AO354" i="5"/>
  <c r="AO353" i="5"/>
  <c r="AO352" i="5"/>
  <c r="AO351" i="5"/>
  <c r="AO350" i="5"/>
  <c r="AO349" i="5"/>
  <c r="AO348" i="5"/>
  <c r="AO347" i="5"/>
  <c r="AO346" i="5"/>
  <c r="AO345" i="5"/>
  <c r="AO344" i="5"/>
  <c r="AO343" i="5"/>
  <c r="AO342" i="5"/>
  <c r="AO341" i="5"/>
  <c r="AO340" i="5"/>
  <c r="AO339" i="5"/>
  <c r="AO338" i="5"/>
  <c r="AO337" i="5"/>
  <c r="AO336" i="5"/>
  <c r="AO335" i="5"/>
  <c r="AO334" i="5"/>
  <c r="AO333" i="5"/>
  <c r="AO332" i="5"/>
  <c r="AO331" i="5"/>
  <c r="AO330" i="5"/>
  <c r="AO329" i="5"/>
  <c r="AO328" i="5"/>
  <c r="AO327" i="5"/>
  <c r="AO326" i="5"/>
  <c r="AO325" i="5"/>
  <c r="AO324" i="5"/>
  <c r="AO323" i="5"/>
  <c r="AO322" i="5"/>
  <c r="AO321" i="5"/>
  <c r="AO320" i="5"/>
  <c r="AO319" i="5"/>
  <c r="AO318" i="5"/>
  <c r="AO317" i="5"/>
  <c r="AO316" i="5"/>
  <c r="AO315" i="5"/>
  <c r="AO314" i="5"/>
  <c r="AO313" i="5"/>
  <c r="AO312" i="5"/>
  <c r="AO311" i="5"/>
  <c r="AO310" i="5"/>
  <c r="AO309" i="5"/>
  <c r="AO308" i="5"/>
  <c r="AO307" i="5"/>
  <c r="AO306" i="5"/>
  <c r="AO305" i="5"/>
  <c r="AO304" i="5"/>
  <c r="AO303" i="5"/>
  <c r="AO302" i="5"/>
  <c r="AO301" i="5"/>
  <c r="AO300" i="5"/>
  <c r="AO299" i="5"/>
  <c r="AO298" i="5"/>
  <c r="AO297" i="5"/>
  <c r="AO296" i="5"/>
  <c r="AO295" i="5"/>
  <c r="AO294" i="5"/>
  <c r="AO293" i="5"/>
  <c r="AO292" i="5"/>
  <c r="AO291" i="5"/>
  <c r="AO290" i="5"/>
  <c r="AO289" i="5"/>
  <c r="AO288" i="5"/>
  <c r="AO287" i="5"/>
  <c r="AO286" i="5"/>
  <c r="AO285" i="5"/>
  <c r="AO284" i="5"/>
  <c r="AO283" i="5"/>
  <c r="AO282" i="5"/>
  <c r="AO281" i="5"/>
  <c r="AO280" i="5"/>
  <c r="AO279" i="5"/>
  <c r="AO278" i="5"/>
  <c r="AO277" i="5"/>
  <c r="AO276" i="5"/>
  <c r="AO275" i="5"/>
  <c r="AO274" i="5"/>
  <c r="AO273" i="5"/>
  <c r="AO272" i="5"/>
  <c r="AO271" i="5"/>
  <c r="AO270" i="5"/>
  <c r="AO269" i="5"/>
  <c r="AO268" i="5"/>
  <c r="AO267" i="5"/>
  <c r="AO266" i="5"/>
  <c r="AO265" i="5"/>
  <c r="AO264" i="5"/>
  <c r="AO263" i="5"/>
  <c r="AO262" i="5"/>
  <c r="AO261" i="5"/>
  <c r="AO260" i="5"/>
  <c r="AO259" i="5"/>
  <c r="AO258" i="5"/>
  <c r="AO257" i="5"/>
  <c r="AO256" i="5"/>
  <c r="AO255" i="5"/>
  <c r="AO254" i="5"/>
  <c r="AO253" i="5"/>
  <c r="AO252" i="5"/>
  <c r="AO251" i="5"/>
  <c r="AO250" i="5"/>
  <c r="AO249" i="5"/>
  <c r="AO248" i="5"/>
  <c r="AO247" i="5"/>
  <c r="AO246" i="5"/>
  <c r="AO245" i="5"/>
  <c r="AO244" i="5"/>
  <c r="AO243" i="5"/>
  <c r="AO242" i="5"/>
  <c r="AO241" i="5"/>
  <c r="AO240" i="5"/>
  <c r="AO239" i="5"/>
  <c r="AO238" i="5"/>
  <c r="AO237" i="5"/>
  <c r="AO236" i="5"/>
  <c r="AO235" i="5"/>
  <c r="AO234" i="5"/>
  <c r="AO233" i="5"/>
  <c r="AO232" i="5"/>
  <c r="AO231" i="5"/>
  <c r="AO230" i="5"/>
  <c r="AO229" i="5"/>
  <c r="AO228" i="5"/>
  <c r="AO227" i="5"/>
  <c r="AO226" i="5"/>
  <c r="AO225" i="5"/>
  <c r="AO224" i="5"/>
  <c r="AO223" i="5"/>
  <c r="AO222" i="5"/>
  <c r="AO221" i="5"/>
  <c r="AO220" i="5"/>
  <c r="AO219" i="5"/>
  <c r="AO218" i="5"/>
  <c r="AO217" i="5"/>
  <c r="AO216" i="5"/>
  <c r="AO215" i="5"/>
  <c r="AO214" i="5"/>
  <c r="AO213" i="5"/>
  <c r="AO212" i="5"/>
  <c r="AO211" i="5"/>
  <c r="AO210" i="5"/>
  <c r="AO209" i="5"/>
  <c r="AO208" i="5"/>
  <c r="AO207" i="5"/>
  <c r="AO206" i="5"/>
  <c r="AO205" i="5"/>
  <c r="AO204" i="5"/>
  <c r="AO203" i="5"/>
  <c r="AO202" i="5"/>
  <c r="AO201" i="5"/>
  <c r="AO200" i="5"/>
  <c r="AO199" i="5"/>
  <c r="AO198" i="5"/>
  <c r="AO197" i="5"/>
  <c r="AO196" i="5"/>
  <c r="AO195" i="5"/>
  <c r="AO194" i="5"/>
  <c r="AO193" i="5"/>
  <c r="AO192" i="5"/>
  <c r="AO191" i="5"/>
  <c r="AO190" i="5"/>
  <c r="AO189" i="5"/>
  <c r="AO188" i="5"/>
  <c r="AO187" i="5"/>
  <c r="AO186" i="5"/>
  <c r="AO185" i="5"/>
  <c r="AO184" i="5"/>
  <c r="AO183" i="5"/>
  <c r="AO182" i="5"/>
  <c r="AO181" i="5"/>
  <c r="AO180" i="5"/>
  <c r="AO179" i="5"/>
  <c r="AO178" i="5"/>
  <c r="AO177" i="5"/>
  <c r="AO176" i="5"/>
  <c r="AO175" i="5"/>
  <c r="AO174" i="5"/>
  <c r="AO173" i="5"/>
  <c r="AO172" i="5"/>
  <c r="AO171" i="5"/>
  <c r="AO170" i="5"/>
  <c r="AO169" i="5"/>
  <c r="AO168" i="5"/>
  <c r="AO167" i="5"/>
  <c r="AO166" i="5"/>
  <c r="AO165" i="5"/>
  <c r="AO164" i="5"/>
  <c r="AO163" i="5"/>
  <c r="AO162" i="5"/>
  <c r="AO161" i="5"/>
  <c r="AO160" i="5"/>
  <c r="AO159" i="5"/>
  <c r="AO158" i="5"/>
  <c r="AO157" i="5"/>
  <c r="AO156" i="5"/>
  <c r="AO155" i="5"/>
  <c r="AO154" i="5"/>
  <c r="AO153" i="5"/>
  <c r="AO152" i="5"/>
  <c r="AO151" i="5"/>
  <c r="AO150" i="5"/>
  <c r="AO149" i="5"/>
  <c r="AO148" i="5"/>
  <c r="AO147" i="5"/>
  <c r="AO146" i="5"/>
  <c r="AO145" i="5"/>
  <c r="AO144" i="5"/>
  <c r="AO143" i="5"/>
  <c r="AO142" i="5"/>
  <c r="AO141" i="5"/>
  <c r="AO140" i="5"/>
  <c r="AO139" i="5"/>
  <c r="AO138" i="5"/>
  <c r="AO137" i="5"/>
  <c r="AO136" i="5"/>
  <c r="AO135" i="5"/>
  <c r="AO134" i="5"/>
  <c r="AO133" i="5"/>
  <c r="AO132" i="5"/>
  <c r="AO131" i="5"/>
  <c r="AO130" i="5"/>
  <c r="AO129" i="5"/>
  <c r="AO128" i="5"/>
  <c r="AO127" i="5"/>
  <c r="AO126" i="5"/>
  <c r="AO125" i="5"/>
  <c r="AO124" i="5"/>
  <c r="AO123" i="5"/>
  <c r="AO122" i="5"/>
  <c r="AO121" i="5"/>
  <c r="AO120" i="5"/>
  <c r="AO119" i="5"/>
  <c r="AO118" i="5"/>
  <c r="AO117" i="5"/>
  <c r="AO116" i="5"/>
  <c r="AO115" i="5"/>
  <c r="AO114" i="5"/>
  <c r="AO113" i="5"/>
  <c r="AO112" i="5"/>
  <c r="AO111" i="5"/>
  <c r="AO110" i="5"/>
  <c r="AO109" i="5"/>
  <c r="AO108" i="5"/>
  <c r="AO107" i="5"/>
  <c r="AO106" i="5"/>
  <c r="AO105" i="5"/>
  <c r="AO104" i="5"/>
  <c r="AO103" i="5"/>
  <c r="AO102" i="5"/>
  <c r="AO101" i="5"/>
  <c r="AO100" i="5"/>
  <c r="AO99" i="5"/>
  <c r="AO98" i="5"/>
  <c r="AO97" i="5"/>
  <c r="AO96" i="5"/>
  <c r="AO95" i="5"/>
  <c r="AO94" i="5"/>
  <c r="AO93" i="5"/>
  <c r="AO92" i="5"/>
  <c r="AO91" i="5"/>
  <c r="AO90" i="5"/>
  <c r="AO89" i="5"/>
  <c r="AO88" i="5"/>
  <c r="AO87" i="5"/>
  <c r="AO86" i="5"/>
  <c r="AO85" i="5"/>
  <c r="AO84" i="5"/>
  <c r="AO83" i="5"/>
  <c r="AO82" i="5"/>
  <c r="AO81" i="5"/>
  <c r="AO80" i="5"/>
  <c r="AO79" i="5"/>
  <c r="AO78" i="5"/>
  <c r="AO77" i="5"/>
  <c r="AO76" i="5"/>
  <c r="AO75" i="5"/>
  <c r="AO74" i="5"/>
  <c r="AO73" i="5"/>
  <c r="AO72" i="5"/>
  <c r="AO71" i="5"/>
  <c r="AO70" i="5"/>
  <c r="AO69" i="5"/>
  <c r="AO68" i="5"/>
  <c r="AO67" i="5"/>
  <c r="AO66" i="5"/>
  <c r="AO65" i="5"/>
  <c r="AO64" i="5"/>
  <c r="AO63" i="5"/>
  <c r="AO62" i="5"/>
  <c r="AO61" i="5"/>
  <c r="AO60" i="5"/>
  <c r="AO59" i="5"/>
  <c r="AO58" i="5"/>
  <c r="AO57" i="5"/>
  <c r="AO56" i="5"/>
  <c r="AO55" i="5"/>
  <c r="AO54" i="5"/>
  <c r="AO53" i="5"/>
  <c r="AO52" i="5"/>
  <c r="AO51" i="5"/>
  <c r="AO50" i="5"/>
  <c r="AO49" i="5"/>
  <c r="AO48" i="5"/>
  <c r="AO47" i="5"/>
  <c r="AO46" i="5"/>
  <c r="AO45" i="5"/>
  <c r="AO44" i="5"/>
  <c r="AO43" i="5"/>
  <c r="AO42" i="5"/>
  <c r="AO41" i="5"/>
  <c r="AO40" i="5"/>
  <c r="AO39" i="5"/>
  <c r="AO38" i="5"/>
  <c r="AO37" i="5"/>
  <c r="AO36" i="5"/>
  <c r="AO35" i="5"/>
  <c r="AO33" i="5"/>
  <c r="AO32" i="5"/>
  <c r="AO31" i="5"/>
  <c r="AO30" i="5"/>
  <c r="AO29" i="5"/>
  <c r="AO28" i="5"/>
  <c r="AO26" i="5"/>
  <c r="AO14" i="5"/>
  <c r="AP594" i="5"/>
  <c r="AP593" i="5"/>
  <c r="AP592" i="5"/>
  <c r="AP591" i="5"/>
  <c r="AP590" i="5"/>
  <c r="AP589" i="5"/>
  <c r="AP588" i="5"/>
  <c r="AP587" i="5"/>
  <c r="AP586" i="5"/>
  <c r="AP585" i="5"/>
  <c r="AP584" i="5"/>
  <c r="AP583" i="5"/>
  <c r="AP582" i="5"/>
  <c r="AP581" i="5"/>
  <c r="AP580" i="5"/>
  <c r="AP579" i="5"/>
  <c r="AP578" i="5"/>
  <c r="AP577" i="5"/>
  <c r="AP576" i="5"/>
  <c r="AP575" i="5"/>
  <c r="AP574" i="5"/>
  <c r="AP573" i="5"/>
  <c r="AP572" i="5"/>
  <c r="AP571" i="5"/>
  <c r="AP570" i="5"/>
  <c r="AP569" i="5"/>
  <c r="AP568" i="5"/>
  <c r="AP567" i="5"/>
  <c r="AP566" i="5"/>
  <c r="AP565" i="5"/>
  <c r="AP564" i="5"/>
  <c r="AP563" i="5"/>
  <c r="AP562" i="5"/>
  <c r="AP561" i="5"/>
  <c r="AP560" i="5"/>
  <c r="AP559" i="5"/>
  <c r="AP558" i="5"/>
  <c r="AP557" i="5"/>
  <c r="AP556" i="5"/>
  <c r="AP555" i="5"/>
  <c r="AP554" i="5"/>
  <c r="AP553" i="5"/>
  <c r="AP552" i="5"/>
  <c r="AP551" i="5"/>
  <c r="AP550" i="5"/>
  <c r="AP549" i="5"/>
  <c r="AP548" i="5"/>
  <c r="AP547" i="5"/>
  <c r="AP546" i="5"/>
  <c r="AP545" i="5"/>
  <c r="AP544" i="5"/>
  <c r="AP543" i="5"/>
  <c r="AP542" i="5"/>
  <c r="AP541" i="5"/>
  <c r="AP540" i="5"/>
  <c r="AP539" i="5"/>
  <c r="AP538" i="5"/>
  <c r="AP537" i="5"/>
  <c r="AP536" i="5"/>
  <c r="AP535" i="5"/>
  <c r="AP534" i="5"/>
  <c r="AP533" i="5"/>
  <c r="AP532" i="5"/>
  <c r="AP531" i="5"/>
  <c r="AP530" i="5"/>
  <c r="AP529" i="5"/>
  <c r="AP528" i="5"/>
  <c r="AP527" i="5"/>
  <c r="AP526" i="5"/>
  <c r="AP525" i="5"/>
  <c r="AP524" i="5"/>
  <c r="AP523" i="5"/>
  <c r="AP522" i="5"/>
  <c r="AP521" i="5"/>
  <c r="AP520" i="5"/>
  <c r="AP519" i="5"/>
  <c r="AP518" i="5"/>
  <c r="AP517" i="5"/>
  <c r="AP516" i="5"/>
  <c r="AP515" i="5"/>
  <c r="AP514" i="5"/>
  <c r="AP513" i="5"/>
  <c r="AP512" i="5"/>
  <c r="AP511" i="5"/>
  <c r="AP510" i="5"/>
  <c r="AP509" i="5"/>
  <c r="AP508" i="5"/>
  <c r="AP507" i="5"/>
  <c r="AP506" i="5"/>
  <c r="AP505" i="5"/>
  <c r="AP504" i="5"/>
  <c r="AP503" i="5"/>
  <c r="AP502" i="5"/>
  <c r="AP501" i="5"/>
  <c r="AP500" i="5"/>
  <c r="AP499" i="5"/>
  <c r="AP498" i="5"/>
  <c r="AP497" i="5"/>
  <c r="AP496" i="5"/>
  <c r="AP495" i="5"/>
  <c r="AP494" i="5"/>
  <c r="AP493" i="5"/>
  <c r="AP492" i="5"/>
  <c r="AP491" i="5"/>
  <c r="AP490" i="5"/>
  <c r="AP489" i="5"/>
  <c r="AP488" i="5"/>
  <c r="AP487" i="5"/>
  <c r="AP486" i="5"/>
  <c r="AP485" i="5"/>
  <c r="AP484" i="5"/>
  <c r="AP483" i="5"/>
  <c r="AP482" i="5"/>
  <c r="AP481" i="5"/>
  <c r="AP480" i="5"/>
  <c r="AP479" i="5"/>
  <c r="AP478" i="5"/>
  <c r="AP477" i="5"/>
  <c r="AP476" i="5"/>
  <c r="AP475" i="5"/>
  <c r="AP474" i="5"/>
  <c r="AP473" i="5"/>
  <c r="AP472" i="5"/>
  <c r="AP471" i="5"/>
  <c r="AP470" i="5"/>
  <c r="AP469" i="5"/>
  <c r="AP468" i="5"/>
  <c r="AP467" i="5"/>
  <c r="AP466" i="5"/>
  <c r="AP465" i="5"/>
  <c r="AP464" i="5"/>
  <c r="AP463" i="5"/>
  <c r="AP462" i="5"/>
  <c r="AP461" i="5"/>
  <c r="AP460" i="5"/>
  <c r="AP459" i="5"/>
  <c r="AP458" i="5"/>
  <c r="AP457" i="5"/>
  <c r="AP456" i="5"/>
  <c r="AP455" i="5"/>
  <c r="AP454" i="5"/>
  <c r="AP453" i="5"/>
  <c r="AP452" i="5"/>
  <c r="AP451" i="5"/>
  <c r="AP450" i="5"/>
  <c r="AP449" i="5"/>
  <c r="AP448" i="5"/>
  <c r="AP447" i="5"/>
  <c r="AP446" i="5"/>
  <c r="AP445" i="5"/>
  <c r="AP444" i="5"/>
  <c r="AP443" i="5"/>
  <c r="AP442" i="5"/>
  <c r="AP441" i="5"/>
  <c r="AP440" i="5"/>
  <c r="AP439" i="5"/>
  <c r="AP438" i="5"/>
  <c r="AP437" i="5"/>
  <c r="AP436" i="5"/>
  <c r="AP435" i="5"/>
  <c r="AP434" i="5"/>
  <c r="AP433" i="5"/>
  <c r="AP432" i="5"/>
  <c r="AP431" i="5"/>
  <c r="AP430" i="5"/>
  <c r="AP429" i="5"/>
  <c r="AP428" i="5"/>
  <c r="AP427" i="5"/>
  <c r="AP426" i="5"/>
  <c r="AP425" i="5"/>
  <c r="AP424" i="5"/>
  <c r="AP423" i="5"/>
  <c r="AP422" i="5"/>
  <c r="AP421" i="5"/>
  <c r="AP420" i="5"/>
  <c r="AP419" i="5"/>
  <c r="AP418" i="5"/>
  <c r="AP417" i="5"/>
  <c r="AP416" i="5"/>
  <c r="AP415" i="5"/>
  <c r="AP414" i="5"/>
  <c r="AP413" i="5"/>
  <c r="AP412" i="5"/>
  <c r="AP411" i="5"/>
  <c r="AP410" i="5"/>
  <c r="AP409" i="5"/>
  <c r="AP408" i="5"/>
  <c r="AP407" i="5"/>
  <c r="AP406" i="5"/>
  <c r="AP405" i="5"/>
  <c r="AP404" i="5"/>
  <c r="AP403" i="5"/>
  <c r="AP402" i="5"/>
  <c r="AP401" i="5"/>
  <c r="AP400" i="5"/>
  <c r="AP399" i="5"/>
  <c r="AP398" i="5"/>
  <c r="AP397" i="5"/>
  <c r="AP396" i="5"/>
  <c r="AP395" i="5"/>
  <c r="AP394" i="5"/>
  <c r="AP393" i="5"/>
  <c r="AP392" i="5"/>
  <c r="AP391" i="5"/>
  <c r="AP390" i="5"/>
  <c r="AP389" i="5"/>
  <c r="AP388" i="5"/>
  <c r="AP387" i="5"/>
  <c r="AP386" i="5"/>
  <c r="AP385" i="5"/>
  <c r="AP384" i="5"/>
  <c r="AP383" i="5"/>
  <c r="AP382" i="5"/>
  <c r="AP381" i="5"/>
  <c r="AP380" i="5"/>
  <c r="AP379" i="5"/>
  <c r="AP378" i="5"/>
  <c r="AP377" i="5"/>
  <c r="AP376" i="5"/>
  <c r="AP375" i="5"/>
  <c r="AP374" i="5"/>
  <c r="AP373" i="5"/>
  <c r="AP372" i="5"/>
  <c r="AP371" i="5"/>
  <c r="AP370" i="5"/>
  <c r="AP369" i="5"/>
  <c r="AP368" i="5"/>
  <c r="AP367" i="5"/>
  <c r="AP366" i="5"/>
  <c r="AP365" i="5"/>
  <c r="AP364" i="5"/>
  <c r="AP363" i="5"/>
  <c r="AP362" i="5"/>
  <c r="AP361" i="5"/>
  <c r="AP360" i="5"/>
  <c r="AP359" i="5"/>
  <c r="AP358" i="5"/>
  <c r="AP357" i="5"/>
  <c r="AP356" i="5"/>
  <c r="AP355" i="5"/>
  <c r="AP354" i="5"/>
  <c r="AP353" i="5"/>
  <c r="AP352" i="5"/>
  <c r="AP351" i="5"/>
  <c r="AP350" i="5"/>
  <c r="AP349" i="5"/>
  <c r="AP348" i="5"/>
  <c r="AP347" i="5"/>
  <c r="AP346" i="5"/>
  <c r="AP345" i="5"/>
  <c r="AP344" i="5"/>
  <c r="AP343" i="5"/>
  <c r="AP342" i="5"/>
  <c r="AP341" i="5"/>
  <c r="AP340" i="5"/>
  <c r="AP339" i="5"/>
  <c r="AP338" i="5"/>
  <c r="AP337" i="5"/>
  <c r="AP336" i="5"/>
  <c r="AP335" i="5"/>
  <c r="AP334" i="5"/>
  <c r="AP333" i="5"/>
  <c r="AP332" i="5"/>
  <c r="AP331" i="5"/>
  <c r="AP330" i="5"/>
  <c r="AP329" i="5"/>
  <c r="AP328" i="5"/>
  <c r="AP327" i="5"/>
  <c r="AP326" i="5"/>
  <c r="AP325" i="5"/>
  <c r="AP324" i="5"/>
  <c r="AP323" i="5"/>
  <c r="AP322" i="5"/>
  <c r="AP321" i="5"/>
  <c r="AP320" i="5"/>
  <c r="AP319" i="5"/>
  <c r="AP318" i="5"/>
  <c r="AP317" i="5"/>
  <c r="AP316" i="5"/>
  <c r="AP315" i="5"/>
  <c r="AP314" i="5"/>
  <c r="AP313" i="5"/>
  <c r="AP312" i="5"/>
  <c r="AP311" i="5"/>
  <c r="AP310" i="5"/>
  <c r="AP309" i="5"/>
  <c r="AP308" i="5"/>
  <c r="AP307" i="5"/>
  <c r="AP306" i="5"/>
  <c r="AP305" i="5"/>
  <c r="AP304" i="5"/>
  <c r="AP303" i="5"/>
  <c r="AP302" i="5"/>
  <c r="AP301" i="5"/>
  <c r="AP300" i="5"/>
  <c r="AP299" i="5"/>
  <c r="AP298" i="5"/>
  <c r="AP297" i="5"/>
  <c r="AP296" i="5"/>
  <c r="AP295" i="5"/>
  <c r="AP294" i="5"/>
  <c r="AP293" i="5"/>
  <c r="AP292" i="5"/>
  <c r="AP291" i="5"/>
  <c r="AP290" i="5"/>
  <c r="AP289" i="5"/>
  <c r="AP288" i="5"/>
  <c r="AP287" i="5"/>
  <c r="AP286" i="5"/>
  <c r="AP285" i="5"/>
  <c r="AP284" i="5"/>
  <c r="AP283" i="5"/>
  <c r="AP282" i="5"/>
  <c r="AP281" i="5"/>
  <c r="AP280" i="5"/>
  <c r="AP279" i="5"/>
  <c r="AP278" i="5"/>
  <c r="AP277" i="5"/>
  <c r="AP276" i="5"/>
  <c r="AP275" i="5"/>
  <c r="AP274" i="5"/>
  <c r="AP273" i="5"/>
  <c r="AP272" i="5"/>
  <c r="AP271" i="5"/>
  <c r="AP270" i="5"/>
  <c r="AP269" i="5"/>
  <c r="AP268" i="5"/>
  <c r="AP267" i="5"/>
  <c r="AP266" i="5"/>
  <c r="AP265" i="5"/>
  <c r="AP264" i="5"/>
  <c r="AP263" i="5"/>
  <c r="AP262" i="5"/>
  <c r="AP261" i="5"/>
  <c r="AP260" i="5"/>
  <c r="AP259" i="5"/>
  <c r="AP258" i="5"/>
  <c r="AP257" i="5"/>
  <c r="AP256" i="5"/>
  <c r="AP255" i="5"/>
  <c r="AP254" i="5"/>
  <c r="AP253" i="5"/>
  <c r="AP252" i="5"/>
  <c r="AP251" i="5"/>
  <c r="AP250" i="5"/>
  <c r="AP249" i="5"/>
  <c r="AP248" i="5"/>
  <c r="AP247" i="5"/>
  <c r="AP246" i="5"/>
  <c r="AP245" i="5"/>
  <c r="AP244" i="5"/>
  <c r="AP243" i="5"/>
  <c r="AP242" i="5"/>
  <c r="AP241" i="5"/>
  <c r="AP240" i="5"/>
  <c r="AP239" i="5"/>
  <c r="AP238" i="5"/>
  <c r="AP237" i="5"/>
  <c r="AP236" i="5"/>
  <c r="AP235" i="5"/>
  <c r="AP234" i="5"/>
  <c r="AP233" i="5"/>
  <c r="AP232" i="5"/>
  <c r="AP231" i="5"/>
  <c r="AP230" i="5"/>
  <c r="AP229" i="5"/>
  <c r="AP228" i="5"/>
  <c r="AP227" i="5"/>
  <c r="AP226" i="5"/>
  <c r="AP225" i="5"/>
  <c r="AP224" i="5"/>
  <c r="AP223" i="5"/>
  <c r="AP222" i="5"/>
  <c r="AP221" i="5"/>
  <c r="AP220" i="5"/>
  <c r="AP219" i="5"/>
  <c r="AP218" i="5"/>
  <c r="AP217" i="5"/>
  <c r="AP216" i="5"/>
  <c r="AP215" i="5"/>
  <c r="AP214" i="5"/>
  <c r="AP213" i="5"/>
  <c r="AP212" i="5"/>
  <c r="AP211" i="5"/>
  <c r="AP210" i="5"/>
  <c r="AP209" i="5"/>
  <c r="AP208" i="5"/>
  <c r="AP207" i="5"/>
  <c r="AP206" i="5"/>
  <c r="AP205" i="5"/>
  <c r="AP204" i="5"/>
  <c r="AP203" i="5"/>
  <c r="AP202" i="5"/>
  <c r="AP201" i="5"/>
  <c r="AP200" i="5"/>
  <c r="AP199" i="5"/>
  <c r="AP198" i="5"/>
  <c r="AP197" i="5"/>
  <c r="AP196" i="5"/>
  <c r="AP195" i="5"/>
  <c r="AP194" i="5"/>
  <c r="AP193" i="5"/>
  <c r="AP192" i="5"/>
  <c r="AP191" i="5"/>
  <c r="AP190" i="5"/>
  <c r="AP189" i="5"/>
  <c r="AP188" i="5"/>
  <c r="AP187" i="5"/>
  <c r="AP186" i="5"/>
  <c r="AP185" i="5"/>
  <c r="AP184" i="5"/>
  <c r="AP183" i="5"/>
  <c r="AP182" i="5"/>
  <c r="AP181" i="5"/>
  <c r="AP180" i="5"/>
  <c r="AP179" i="5"/>
  <c r="AP178" i="5"/>
  <c r="AP177" i="5"/>
  <c r="AP176" i="5"/>
  <c r="AP175" i="5"/>
  <c r="AP174" i="5"/>
  <c r="AP173" i="5"/>
  <c r="AP172" i="5"/>
  <c r="AP171" i="5"/>
  <c r="AP170" i="5"/>
  <c r="AP169" i="5"/>
  <c r="AP168" i="5"/>
  <c r="AP167" i="5"/>
  <c r="AP166" i="5"/>
  <c r="AP165" i="5"/>
  <c r="AP164" i="5"/>
  <c r="AP163" i="5"/>
  <c r="AP162" i="5"/>
  <c r="AP161" i="5"/>
  <c r="AP160" i="5"/>
  <c r="AP159" i="5"/>
  <c r="AP158" i="5"/>
  <c r="AP157" i="5"/>
  <c r="AP156" i="5"/>
  <c r="AP155" i="5"/>
  <c r="AP154" i="5"/>
  <c r="AP153" i="5"/>
  <c r="AP152" i="5"/>
  <c r="AP151" i="5"/>
  <c r="AP150" i="5"/>
  <c r="AP149" i="5"/>
  <c r="AP148" i="5"/>
  <c r="AP147" i="5"/>
  <c r="AP146" i="5"/>
  <c r="AP145" i="5"/>
  <c r="AP144" i="5"/>
  <c r="AP143" i="5"/>
  <c r="AP142" i="5"/>
  <c r="AP141" i="5"/>
  <c r="AP140" i="5"/>
  <c r="AP139" i="5"/>
  <c r="AP138" i="5"/>
  <c r="AP137" i="5"/>
  <c r="AP136" i="5"/>
  <c r="AP135" i="5"/>
  <c r="AP134" i="5"/>
  <c r="AP133" i="5"/>
  <c r="AP132" i="5"/>
  <c r="AP131" i="5"/>
  <c r="AP130" i="5"/>
  <c r="AP129" i="5"/>
  <c r="AP128" i="5"/>
  <c r="AP127" i="5"/>
  <c r="AP126" i="5"/>
  <c r="AP125" i="5"/>
  <c r="AP124" i="5"/>
  <c r="AP123" i="5"/>
  <c r="AP122" i="5"/>
  <c r="AP121" i="5"/>
  <c r="AP120" i="5"/>
  <c r="AP119" i="5"/>
  <c r="AP118" i="5"/>
  <c r="AP117" i="5"/>
  <c r="AP116" i="5"/>
  <c r="AP115" i="5"/>
  <c r="AP114" i="5"/>
  <c r="AP113" i="5"/>
  <c r="AP112" i="5"/>
  <c r="AP111" i="5"/>
  <c r="AP110" i="5"/>
  <c r="AP109" i="5"/>
  <c r="AP108" i="5"/>
  <c r="AP107" i="5"/>
  <c r="AP106" i="5"/>
  <c r="AP105" i="5"/>
  <c r="AP104" i="5"/>
  <c r="AP103" i="5"/>
  <c r="AP102" i="5"/>
  <c r="AP101" i="5"/>
  <c r="AP100" i="5"/>
  <c r="AP99" i="5"/>
  <c r="AP98" i="5"/>
  <c r="AP97" i="5"/>
  <c r="AP96" i="5"/>
  <c r="AP95" i="5"/>
  <c r="AP94" i="5"/>
  <c r="AP93" i="5"/>
  <c r="AP92" i="5"/>
  <c r="AP91" i="5"/>
  <c r="AP90" i="5"/>
  <c r="AP89" i="5"/>
  <c r="AP88" i="5"/>
  <c r="AP87" i="5"/>
  <c r="AP86" i="5"/>
  <c r="AP85" i="5"/>
  <c r="AP84" i="5"/>
  <c r="AP83" i="5"/>
  <c r="AP82" i="5"/>
  <c r="AP81" i="5"/>
  <c r="AP80" i="5"/>
  <c r="AP79" i="5"/>
  <c r="AP78" i="5"/>
  <c r="AP77" i="5"/>
  <c r="AP76" i="5"/>
  <c r="AP75" i="5"/>
  <c r="AP74" i="5"/>
  <c r="AP73" i="5"/>
  <c r="AP72" i="5"/>
  <c r="AP71" i="5"/>
  <c r="AP70" i="5"/>
  <c r="AP69" i="5"/>
  <c r="AP68" i="5"/>
  <c r="AP67" i="5"/>
  <c r="AP66" i="5"/>
  <c r="AP65" i="5"/>
  <c r="AP64" i="5"/>
  <c r="AP63" i="5"/>
  <c r="AP62" i="5"/>
  <c r="AP61" i="5"/>
  <c r="AP60" i="5"/>
  <c r="AP59" i="5"/>
  <c r="AP58" i="5"/>
  <c r="AP57" i="5"/>
  <c r="AP56" i="5"/>
  <c r="AP55" i="5"/>
  <c r="AP54" i="5"/>
  <c r="AP53" i="5"/>
  <c r="AP52" i="5"/>
  <c r="AP51" i="5"/>
  <c r="AP50" i="5"/>
  <c r="AP49" i="5"/>
  <c r="AP48" i="5"/>
  <c r="AP47" i="5"/>
  <c r="AP46" i="5"/>
  <c r="AP45" i="5"/>
  <c r="AP44" i="5"/>
  <c r="AP43" i="5"/>
  <c r="AP42" i="5"/>
  <c r="AP41" i="5"/>
  <c r="AP40" i="5"/>
  <c r="AP39" i="5"/>
  <c r="AP38" i="5"/>
  <c r="AP37" i="5"/>
  <c r="AP36" i="5"/>
  <c r="AP35" i="5"/>
  <c r="AP33" i="5"/>
  <c r="AP32" i="5"/>
  <c r="AP31" i="5"/>
  <c r="AP30" i="5"/>
  <c r="AP29" i="5"/>
  <c r="AP28" i="5"/>
  <c r="AP27" i="5"/>
  <c r="AP26" i="5"/>
  <c r="AP14" i="5"/>
  <c r="AQ594" i="5"/>
  <c r="AQ593" i="5"/>
  <c r="AQ592" i="5"/>
  <c r="AQ591" i="5"/>
  <c r="AQ590" i="5"/>
  <c r="AQ589" i="5"/>
  <c r="AQ588" i="5"/>
  <c r="AQ587" i="5"/>
  <c r="AQ586" i="5"/>
  <c r="AQ585" i="5"/>
  <c r="AQ584" i="5"/>
  <c r="AQ583" i="5"/>
  <c r="AQ582" i="5"/>
  <c r="AQ581" i="5"/>
  <c r="AQ580" i="5"/>
  <c r="AQ579" i="5"/>
  <c r="AQ578" i="5"/>
  <c r="AQ577" i="5"/>
  <c r="AQ576" i="5"/>
  <c r="AQ575" i="5"/>
  <c r="AQ574" i="5"/>
  <c r="AQ573" i="5"/>
  <c r="AQ572" i="5"/>
  <c r="AQ571" i="5"/>
  <c r="AQ570" i="5"/>
  <c r="AQ569" i="5"/>
  <c r="AQ568" i="5"/>
  <c r="AQ567" i="5"/>
  <c r="AQ566" i="5"/>
  <c r="AQ565" i="5"/>
  <c r="AQ564" i="5"/>
  <c r="AQ563" i="5"/>
  <c r="AQ562" i="5"/>
  <c r="AQ561" i="5"/>
  <c r="AQ560" i="5"/>
  <c r="AQ559" i="5"/>
  <c r="AQ558" i="5"/>
  <c r="AQ557" i="5"/>
  <c r="AQ556" i="5"/>
  <c r="AQ555" i="5"/>
  <c r="AQ554" i="5"/>
  <c r="AQ553" i="5"/>
  <c r="AQ552" i="5"/>
  <c r="AQ551" i="5"/>
  <c r="AQ550" i="5"/>
  <c r="AQ549" i="5"/>
  <c r="AQ548" i="5"/>
  <c r="AQ547" i="5"/>
  <c r="AQ546" i="5"/>
  <c r="AQ545" i="5"/>
  <c r="AQ544" i="5"/>
  <c r="AQ543" i="5"/>
  <c r="AQ542" i="5"/>
  <c r="AQ541" i="5"/>
  <c r="AQ540" i="5"/>
  <c r="AQ539" i="5"/>
  <c r="AQ538" i="5"/>
  <c r="AQ537" i="5"/>
  <c r="AQ536" i="5"/>
  <c r="AQ535" i="5"/>
  <c r="AQ534" i="5"/>
  <c r="AQ533" i="5"/>
  <c r="AQ532" i="5"/>
  <c r="AQ531" i="5"/>
  <c r="AQ530" i="5"/>
  <c r="AQ529" i="5"/>
  <c r="AQ528" i="5"/>
  <c r="AQ527" i="5"/>
  <c r="AQ526" i="5"/>
  <c r="AQ525" i="5"/>
  <c r="AQ524" i="5"/>
  <c r="AQ523" i="5"/>
  <c r="AQ522" i="5"/>
  <c r="AQ521" i="5"/>
  <c r="AQ520" i="5"/>
  <c r="AQ519" i="5"/>
  <c r="AQ518" i="5"/>
  <c r="AQ517" i="5"/>
  <c r="AQ516" i="5"/>
  <c r="AQ515" i="5"/>
  <c r="AQ514" i="5"/>
  <c r="AQ513" i="5"/>
  <c r="AQ512" i="5"/>
  <c r="AQ511" i="5"/>
  <c r="AQ510" i="5"/>
  <c r="AQ509" i="5"/>
  <c r="AQ508" i="5"/>
  <c r="AQ507" i="5"/>
  <c r="AQ506" i="5"/>
  <c r="AQ505" i="5"/>
  <c r="AQ504" i="5"/>
  <c r="AQ503" i="5"/>
  <c r="AQ502" i="5"/>
  <c r="AQ501" i="5"/>
  <c r="AQ500" i="5"/>
  <c r="AQ499" i="5"/>
  <c r="AQ498" i="5"/>
  <c r="AQ497" i="5"/>
  <c r="AQ496" i="5"/>
  <c r="AQ495" i="5"/>
  <c r="AQ494" i="5"/>
  <c r="AQ493" i="5"/>
  <c r="AQ492" i="5"/>
  <c r="AQ491" i="5"/>
  <c r="AQ490" i="5"/>
  <c r="AQ489" i="5"/>
  <c r="AQ488" i="5"/>
  <c r="AQ487" i="5"/>
  <c r="AQ486" i="5"/>
  <c r="AQ485" i="5"/>
  <c r="AQ484" i="5"/>
  <c r="AQ483" i="5"/>
  <c r="AQ482" i="5"/>
  <c r="AQ481" i="5"/>
  <c r="AQ480" i="5"/>
  <c r="AQ479" i="5"/>
  <c r="AQ478" i="5"/>
  <c r="AQ477" i="5"/>
  <c r="AQ476" i="5"/>
  <c r="AQ475" i="5"/>
  <c r="AQ474" i="5"/>
  <c r="AQ473" i="5"/>
  <c r="AQ472" i="5"/>
  <c r="AQ471" i="5"/>
  <c r="AQ470" i="5"/>
  <c r="AQ469" i="5"/>
  <c r="AQ468" i="5"/>
  <c r="AQ467" i="5"/>
  <c r="AQ466" i="5"/>
  <c r="AQ465" i="5"/>
  <c r="AQ464" i="5"/>
  <c r="AQ463" i="5"/>
  <c r="AQ462" i="5"/>
  <c r="AQ461" i="5"/>
  <c r="AQ460" i="5"/>
  <c r="AQ459" i="5"/>
  <c r="AQ458" i="5"/>
  <c r="AQ457" i="5"/>
  <c r="AQ456" i="5"/>
  <c r="AQ455" i="5"/>
  <c r="AQ454" i="5"/>
  <c r="AQ453" i="5"/>
  <c r="AQ452" i="5"/>
  <c r="AQ451" i="5"/>
  <c r="AQ450" i="5"/>
  <c r="AQ449" i="5"/>
  <c r="AQ448" i="5"/>
  <c r="AQ447" i="5"/>
  <c r="AQ446" i="5"/>
  <c r="AQ445" i="5"/>
  <c r="AQ444" i="5"/>
  <c r="AQ443" i="5"/>
  <c r="AQ442" i="5"/>
  <c r="AQ441" i="5"/>
  <c r="AQ440" i="5"/>
  <c r="AQ439" i="5"/>
  <c r="AQ438" i="5"/>
  <c r="AQ437" i="5"/>
  <c r="AQ436" i="5"/>
  <c r="AQ435" i="5"/>
  <c r="AQ434" i="5"/>
  <c r="AQ433" i="5"/>
  <c r="AQ432" i="5"/>
  <c r="AQ431" i="5"/>
  <c r="AQ430" i="5"/>
  <c r="AQ429" i="5"/>
  <c r="AQ428" i="5"/>
  <c r="AQ427" i="5"/>
  <c r="AQ426" i="5"/>
  <c r="AQ425" i="5"/>
  <c r="AQ424" i="5"/>
  <c r="AQ423" i="5"/>
  <c r="AQ422" i="5"/>
  <c r="AQ421" i="5"/>
  <c r="AQ420" i="5"/>
  <c r="AQ419" i="5"/>
  <c r="AQ418" i="5"/>
  <c r="AQ417" i="5"/>
  <c r="AQ416" i="5"/>
  <c r="AQ415" i="5"/>
  <c r="AQ414" i="5"/>
  <c r="AQ413" i="5"/>
  <c r="AQ412" i="5"/>
  <c r="AQ411" i="5"/>
  <c r="AQ410" i="5"/>
  <c r="AQ409" i="5"/>
  <c r="AQ408" i="5"/>
  <c r="AQ407" i="5"/>
  <c r="AQ406" i="5"/>
  <c r="AQ405" i="5"/>
  <c r="AQ404" i="5"/>
  <c r="AQ403" i="5"/>
  <c r="AQ402" i="5"/>
  <c r="AQ401" i="5"/>
  <c r="AQ400" i="5"/>
  <c r="AQ399" i="5"/>
  <c r="AQ398" i="5"/>
  <c r="AQ397" i="5"/>
  <c r="AQ396" i="5"/>
  <c r="AQ395" i="5"/>
  <c r="AQ394" i="5"/>
  <c r="AQ393" i="5"/>
  <c r="AQ392" i="5"/>
  <c r="AQ391" i="5"/>
  <c r="AQ390" i="5"/>
  <c r="AQ389" i="5"/>
  <c r="AQ388" i="5"/>
  <c r="AQ387" i="5"/>
  <c r="AQ386" i="5"/>
  <c r="AQ385" i="5"/>
  <c r="AQ384" i="5"/>
  <c r="AQ383" i="5"/>
  <c r="AQ382" i="5"/>
  <c r="AQ381" i="5"/>
  <c r="AQ380" i="5"/>
  <c r="AQ379" i="5"/>
  <c r="AQ378" i="5"/>
  <c r="AQ377" i="5"/>
  <c r="AQ376" i="5"/>
  <c r="AQ375" i="5"/>
  <c r="AQ374" i="5"/>
  <c r="AQ373" i="5"/>
  <c r="AQ372" i="5"/>
  <c r="AQ371" i="5"/>
  <c r="AQ370" i="5"/>
  <c r="AQ369" i="5"/>
  <c r="AQ368" i="5"/>
  <c r="AQ367" i="5"/>
  <c r="AQ366" i="5"/>
  <c r="AQ365" i="5"/>
  <c r="AQ364" i="5"/>
  <c r="AQ363" i="5"/>
  <c r="AQ362" i="5"/>
  <c r="AQ361" i="5"/>
  <c r="AQ360" i="5"/>
  <c r="AQ359" i="5"/>
  <c r="AQ358" i="5"/>
  <c r="AQ357" i="5"/>
  <c r="AQ356" i="5"/>
  <c r="AQ355" i="5"/>
  <c r="AQ354" i="5"/>
  <c r="AQ353" i="5"/>
  <c r="AQ352" i="5"/>
  <c r="AQ351" i="5"/>
  <c r="AQ350" i="5"/>
  <c r="AQ349" i="5"/>
  <c r="AQ348" i="5"/>
  <c r="AQ347" i="5"/>
  <c r="AQ346" i="5"/>
  <c r="AQ345" i="5"/>
  <c r="AQ344" i="5"/>
  <c r="AQ343" i="5"/>
  <c r="AQ342" i="5"/>
  <c r="AQ341" i="5"/>
  <c r="AQ340" i="5"/>
  <c r="AQ339" i="5"/>
  <c r="AQ338" i="5"/>
  <c r="AQ337" i="5"/>
  <c r="AQ336" i="5"/>
  <c r="AQ335" i="5"/>
  <c r="AQ334" i="5"/>
  <c r="AQ333" i="5"/>
  <c r="AQ332" i="5"/>
  <c r="AQ331" i="5"/>
  <c r="AQ330" i="5"/>
  <c r="AQ329" i="5"/>
  <c r="AQ328" i="5"/>
  <c r="AQ327" i="5"/>
  <c r="AQ326" i="5"/>
  <c r="AQ325" i="5"/>
  <c r="AQ324" i="5"/>
  <c r="AQ323" i="5"/>
  <c r="AQ322" i="5"/>
  <c r="AQ321" i="5"/>
  <c r="AQ320" i="5"/>
  <c r="AQ319" i="5"/>
  <c r="AQ318" i="5"/>
  <c r="AQ317" i="5"/>
  <c r="AQ316" i="5"/>
  <c r="AQ315" i="5"/>
  <c r="AQ314" i="5"/>
  <c r="AQ313" i="5"/>
  <c r="AQ312" i="5"/>
  <c r="AQ311" i="5"/>
  <c r="AQ310" i="5"/>
  <c r="AQ309" i="5"/>
  <c r="AQ308" i="5"/>
  <c r="AQ307" i="5"/>
  <c r="AQ306" i="5"/>
  <c r="AQ305" i="5"/>
  <c r="AQ304" i="5"/>
  <c r="AQ303" i="5"/>
  <c r="AQ302" i="5"/>
  <c r="AQ301" i="5"/>
  <c r="AQ300" i="5"/>
  <c r="AQ299" i="5"/>
  <c r="AQ298" i="5"/>
  <c r="AQ297" i="5"/>
  <c r="AQ296" i="5"/>
  <c r="AQ295" i="5"/>
  <c r="AQ294" i="5"/>
  <c r="AQ293" i="5"/>
  <c r="AQ292" i="5"/>
  <c r="AQ291" i="5"/>
  <c r="AQ290" i="5"/>
  <c r="AQ289" i="5"/>
  <c r="AQ288" i="5"/>
  <c r="AQ287" i="5"/>
  <c r="AQ286" i="5"/>
  <c r="AQ285" i="5"/>
  <c r="AQ284" i="5"/>
  <c r="AQ283" i="5"/>
  <c r="AQ282" i="5"/>
  <c r="AQ281" i="5"/>
  <c r="AQ280" i="5"/>
  <c r="AQ279" i="5"/>
  <c r="AQ278" i="5"/>
  <c r="AQ277" i="5"/>
  <c r="AQ276" i="5"/>
  <c r="AQ275" i="5"/>
  <c r="AQ274" i="5"/>
  <c r="AQ273" i="5"/>
  <c r="AQ272" i="5"/>
  <c r="AQ271" i="5"/>
  <c r="AQ270" i="5"/>
  <c r="AQ269" i="5"/>
  <c r="AQ268" i="5"/>
  <c r="AQ267" i="5"/>
  <c r="AQ266" i="5"/>
  <c r="AQ265" i="5"/>
  <c r="AQ264" i="5"/>
  <c r="AQ263" i="5"/>
  <c r="AQ262" i="5"/>
  <c r="AQ261" i="5"/>
  <c r="AQ260" i="5"/>
  <c r="AQ259" i="5"/>
  <c r="AQ258" i="5"/>
  <c r="AQ257" i="5"/>
  <c r="AQ256" i="5"/>
  <c r="AQ255" i="5"/>
  <c r="AQ254" i="5"/>
  <c r="AQ253" i="5"/>
  <c r="AQ252" i="5"/>
  <c r="AQ251" i="5"/>
  <c r="AQ250" i="5"/>
  <c r="AQ249" i="5"/>
  <c r="AQ248" i="5"/>
  <c r="AQ247" i="5"/>
  <c r="AQ246" i="5"/>
  <c r="AQ245" i="5"/>
  <c r="AQ244" i="5"/>
  <c r="AQ243" i="5"/>
  <c r="AQ242" i="5"/>
  <c r="AQ241" i="5"/>
  <c r="AQ240" i="5"/>
  <c r="AQ239" i="5"/>
  <c r="AQ238" i="5"/>
  <c r="AQ237" i="5"/>
  <c r="AQ236" i="5"/>
  <c r="AQ235" i="5"/>
  <c r="AQ234" i="5"/>
  <c r="AQ233" i="5"/>
  <c r="AQ232" i="5"/>
  <c r="AQ231" i="5"/>
  <c r="AQ230" i="5"/>
  <c r="AQ229" i="5"/>
  <c r="AQ228" i="5"/>
  <c r="AQ227" i="5"/>
  <c r="AQ226" i="5"/>
  <c r="AQ225" i="5"/>
  <c r="AQ224" i="5"/>
  <c r="AQ223" i="5"/>
  <c r="AQ222" i="5"/>
  <c r="AQ221" i="5"/>
  <c r="AQ220" i="5"/>
  <c r="AQ219" i="5"/>
  <c r="AQ218" i="5"/>
  <c r="AQ217" i="5"/>
  <c r="AQ216" i="5"/>
  <c r="AQ215" i="5"/>
  <c r="AQ214" i="5"/>
  <c r="AQ213" i="5"/>
  <c r="AQ212" i="5"/>
  <c r="AQ211" i="5"/>
  <c r="AQ210" i="5"/>
  <c r="AQ209" i="5"/>
  <c r="AQ208" i="5"/>
  <c r="AQ207" i="5"/>
  <c r="AQ206" i="5"/>
  <c r="AQ205" i="5"/>
  <c r="AQ204" i="5"/>
  <c r="AQ203" i="5"/>
  <c r="AQ202" i="5"/>
  <c r="AQ201" i="5"/>
  <c r="AQ200" i="5"/>
  <c r="AQ199" i="5"/>
  <c r="AQ198" i="5"/>
  <c r="AQ197" i="5"/>
  <c r="AQ196" i="5"/>
  <c r="AQ195" i="5"/>
  <c r="AQ194" i="5"/>
  <c r="AQ193" i="5"/>
  <c r="AQ192" i="5"/>
  <c r="AQ191" i="5"/>
  <c r="AQ190" i="5"/>
  <c r="AQ189" i="5"/>
  <c r="AQ188" i="5"/>
  <c r="AQ187" i="5"/>
  <c r="AQ186" i="5"/>
  <c r="AQ185" i="5"/>
  <c r="AQ184" i="5"/>
  <c r="AQ183" i="5"/>
  <c r="AQ182" i="5"/>
  <c r="AQ181" i="5"/>
  <c r="AQ180" i="5"/>
  <c r="AQ179" i="5"/>
  <c r="AQ178" i="5"/>
  <c r="AQ177" i="5"/>
  <c r="AQ176" i="5"/>
  <c r="AQ175" i="5"/>
  <c r="AQ174" i="5"/>
  <c r="AQ173" i="5"/>
  <c r="AQ172" i="5"/>
  <c r="AQ171" i="5"/>
  <c r="AQ170" i="5"/>
  <c r="AQ169" i="5"/>
  <c r="AQ168" i="5"/>
  <c r="AQ167" i="5"/>
  <c r="AQ166" i="5"/>
  <c r="AQ165" i="5"/>
  <c r="AQ164" i="5"/>
  <c r="AQ163" i="5"/>
  <c r="AQ162" i="5"/>
  <c r="AQ161" i="5"/>
  <c r="AQ160" i="5"/>
  <c r="AQ159" i="5"/>
  <c r="AQ158" i="5"/>
  <c r="AQ157" i="5"/>
  <c r="AQ156" i="5"/>
  <c r="AQ155" i="5"/>
  <c r="AQ154" i="5"/>
  <c r="AQ153" i="5"/>
  <c r="AQ152" i="5"/>
  <c r="AQ151" i="5"/>
  <c r="AQ150" i="5"/>
  <c r="AQ149" i="5"/>
  <c r="AQ148" i="5"/>
  <c r="AQ147" i="5"/>
  <c r="AQ146" i="5"/>
  <c r="AQ145" i="5"/>
  <c r="AQ144" i="5"/>
  <c r="AQ143" i="5"/>
  <c r="AQ142" i="5"/>
  <c r="AQ141" i="5"/>
  <c r="AQ140" i="5"/>
  <c r="AQ139" i="5"/>
  <c r="AQ138" i="5"/>
  <c r="AQ137" i="5"/>
  <c r="AQ136" i="5"/>
  <c r="AQ135" i="5"/>
  <c r="AQ134" i="5"/>
  <c r="AQ133" i="5"/>
  <c r="AQ132" i="5"/>
  <c r="AQ131" i="5"/>
  <c r="AQ130" i="5"/>
  <c r="AQ129" i="5"/>
  <c r="AQ128" i="5"/>
  <c r="AQ127" i="5"/>
  <c r="AQ126" i="5"/>
  <c r="AQ125" i="5"/>
  <c r="AQ124" i="5"/>
  <c r="AQ123" i="5"/>
  <c r="AQ122" i="5"/>
  <c r="AQ121" i="5"/>
  <c r="AQ120" i="5"/>
  <c r="AQ119" i="5"/>
  <c r="AQ118" i="5"/>
  <c r="AQ117" i="5"/>
  <c r="AQ116" i="5"/>
  <c r="AQ115" i="5"/>
  <c r="AQ114" i="5"/>
  <c r="AQ113" i="5"/>
  <c r="AQ112" i="5"/>
  <c r="AQ111" i="5"/>
  <c r="AQ110" i="5"/>
  <c r="AQ109" i="5"/>
  <c r="AQ108" i="5"/>
  <c r="AQ107" i="5"/>
  <c r="AQ106" i="5"/>
  <c r="AQ105" i="5"/>
  <c r="AQ104" i="5"/>
  <c r="AQ103" i="5"/>
  <c r="AQ102" i="5"/>
  <c r="AQ101" i="5"/>
  <c r="AQ100" i="5"/>
  <c r="AQ99" i="5"/>
  <c r="AQ98" i="5"/>
  <c r="AQ97" i="5"/>
  <c r="AQ96" i="5"/>
  <c r="AQ95" i="5"/>
  <c r="AQ94" i="5"/>
  <c r="AQ93" i="5"/>
  <c r="AQ92" i="5"/>
  <c r="AQ91" i="5"/>
  <c r="AQ90" i="5"/>
  <c r="AQ89" i="5"/>
  <c r="AQ88" i="5"/>
  <c r="AQ87" i="5"/>
  <c r="AQ86" i="5"/>
  <c r="AQ85" i="5"/>
  <c r="AQ84" i="5"/>
  <c r="AQ83" i="5"/>
  <c r="AQ82" i="5"/>
  <c r="AQ81" i="5"/>
  <c r="AQ80" i="5"/>
  <c r="AQ79" i="5"/>
  <c r="AQ78" i="5"/>
  <c r="AQ77" i="5"/>
  <c r="AQ76" i="5"/>
  <c r="AQ75" i="5"/>
  <c r="AQ74" i="5"/>
  <c r="AQ73" i="5"/>
  <c r="AQ72" i="5"/>
  <c r="AQ71" i="5"/>
  <c r="AQ70" i="5"/>
  <c r="AQ69" i="5"/>
  <c r="AQ68" i="5"/>
  <c r="AQ67" i="5"/>
  <c r="AQ66" i="5"/>
  <c r="AQ65" i="5"/>
  <c r="AQ64" i="5"/>
  <c r="AQ63" i="5"/>
  <c r="AQ62" i="5"/>
  <c r="AQ61" i="5"/>
  <c r="AQ60" i="5"/>
  <c r="AQ59" i="5"/>
  <c r="AQ58" i="5"/>
  <c r="AQ57" i="5"/>
  <c r="AQ56" i="5"/>
  <c r="AQ55" i="5"/>
  <c r="AQ54" i="5"/>
  <c r="AQ53" i="5"/>
  <c r="AQ52" i="5"/>
  <c r="AQ51" i="5"/>
  <c r="AQ50" i="5"/>
  <c r="AQ49" i="5"/>
  <c r="AQ48" i="5"/>
  <c r="AQ47" i="5"/>
  <c r="AQ46" i="5"/>
  <c r="AQ45" i="5"/>
  <c r="AQ44" i="5"/>
  <c r="AQ43" i="5"/>
  <c r="AQ42" i="5"/>
  <c r="AQ41" i="5"/>
  <c r="AQ40" i="5"/>
  <c r="AQ39" i="5"/>
  <c r="AQ38" i="5"/>
  <c r="AQ37" i="5"/>
  <c r="AQ36" i="5"/>
  <c r="AQ35" i="5"/>
  <c r="AQ33" i="5"/>
  <c r="AQ32" i="5"/>
  <c r="AQ31" i="5"/>
  <c r="AQ30" i="5"/>
  <c r="AQ29" i="5"/>
  <c r="AQ28" i="5"/>
  <c r="AQ27" i="5"/>
  <c r="AQ26" i="5"/>
  <c r="AQ14" i="5"/>
  <c r="AR594" i="5"/>
  <c r="AR593" i="5"/>
  <c r="AR592" i="5"/>
  <c r="AR591" i="5"/>
  <c r="AR590" i="5"/>
  <c r="AR589" i="5"/>
  <c r="AR588" i="5"/>
  <c r="AR587" i="5"/>
  <c r="AR586" i="5"/>
  <c r="AR585" i="5"/>
  <c r="AR584" i="5"/>
  <c r="AR583" i="5"/>
  <c r="AR582" i="5"/>
  <c r="AR581" i="5"/>
  <c r="AR580" i="5"/>
  <c r="AR579" i="5"/>
  <c r="AR578" i="5"/>
  <c r="AR577" i="5"/>
  <c r="AR576" i="5"/>
  <c r="AR575" i="5"/>
  <c r="AR574" i="5"/>
  <c r="AR573" i="5"/>
  <c r="AR572" i="5"/>
  <c r="AR571" i="5"/>
  <c r="AR570" i="5"/>
  <c r="AR569" i="5"/>
  <c r="AR568" i="5"/>
  <c r="AR567" i="5"/>
  <c r="AR566" i="5"/>
  <c r="AR565" i="5"/>
  <c r="AR564" i="5"/>
  <c r="AR563" i="5"/>
  <c r="AR562" i="5"/>
  <c r="AR561" i="5"/>
  <c r="AR560" i="5"/>
  <c r="AR559" i="5"/>
  <c r="AR558" i="5"/>
  <c r="AR557" i="5"/>
  <c r="AR556" i="5"/>
  <c r="AR555" i="5"/>
  <c r="AR554" i="5"/>
  <c r="AR553" i="5"/>
  <c r="AR552" i="5"/>
  <c r="AR551" i="5"/>
  <c r="AR550" i="5"/>
  <c r="AR549" i="5"/>
  <c r="AR548" i="5"/>
  <c r="AR547" i="5"/>
  <c r="AR546" i="5"/>
  <c r="AR545" i="5"/>
  <c r="AR544" i="5"/>
  <c r="AR543" i="5"/>
  <c r="AR542" i="5"/>
  <c r="AR541" i="5"/>
  <c r="AR540" i="5"/>
  <c r="AR539" i="5"/>
  <c r="AR538" i="5"/>
  <c r="AR537" i="5"/>
  <c r="AR536" i="5"/>
  <c r="AR535" i="5"/>
  <c r="AR534" i="5"/>
  <c r="AR533" i="5"/>
  <c r="AR532" i="5"/>
  <c r="AR531" i="5"/>
  <c r="AR530" i="5"/>
  <c r="AR529" i="5"/>
  <c r="AR528" i="5"/>
  <c r="AR527" i="5"/>
  <c r="AR526" i="5"/>
  <c r="AR525" i="5"/>
  <c r="AR524" i="5"/>
  <c r="AR523" i="5"/>
  <c r="AR522" i="5"/>
  <c r="AR521" i="5"/>
  <c r="AR520" i="5"/>
  <c r="AR519" i="5"/>
  <c r="AR518" i="5"/>
  <c r="AR517" i="5"/>
  <c r="AR516" i="5"/>
  <c r="AR515" i="5"/>
  <c r="AR514" i="5"/>
  <c r="AR513" i="5"/>
  <c r="AR512" i="5"/>
  <c r="AR511" i="5"/>
  <c r="AR510" i="5"/>
  <c r="AR509" i="5"/>
  <c r="AR508" i="5"/>
  <c r="AR507" i="5"/>
  <c r="AR506" i="5"/>
  <c r="AR505" i="5"/>
  <c r="AR504" i="5"/>
  <c r="AR503" i="5"/>
  <c r="AR502" i="5"/>
  <c r="AR501" i="5"/>
  <c r="AR500" i="5"/>
  <c r="AR499" i="5"/>
  <c r="AR498" i="5"/>
  <c r="AR497" i="5"/>
  <c r="AR496" i="5"/>
  <c r="AR495" i="5"/>
  <c r="AR494" i="5"/>
  <c r="AR493" i="5"/>
  <c r="AR492" i="5"/>
  <c r="AR491" i="5"/>
  <c r="AR490" i="5"/>
  <c r="AR489" i="5"/>
  <c r="AR488" i="5"/>
  <c r="AR487" i="5"/>
  <c r="AR486" i="5"/>
  <c r="AR485" i="5"/>
  <c r="AR484" i="5"/>
  <c r="AR483" i="5"/>
  <c r="AR482" i="5"/>
  <c r="AR481" i="5"/>
  <c r="AR480" i="5"/>
  <c r="AR479" i="5"/>
  <c r="AR478" i="5"/>
  <c r="AR477" i="5"/>
  <c r="AR476" i="5"/>
  <c r="AR475" i="5"/>
  <c r="AR474" i="5"/>
  <c r="AR473" i="5"/>
  <c r="AR472" i="5"/>
  <c r="AR471" i="5"/>
  <c r="AR470" i="5"/>
  <c r="AR469" i="5"/>
  <c r="AR468" i="5"/>
  <c r="AR467" i="5"/>
  <c r="AR466" i="5"/>
  <c r="AR465" i="5"/>
  <c r="AR464" i="5"/>
  <c r="AR463" i="5"/>
  <c r="AR462" i="5"/>
  <c r="AR461" i="5"/>
  <c r="AR460" i="5"/>
  <c r="AR459" i="5"/>
  <c r="AR458" i="5"/>
  <c r="AR457" i="5"/>
  <c r="AR456" i="5"/>
  <c r="AR455" i="5"/>
  <c r="AR454" i="5"/>
  <c r="AR453" i="5"/>
  <c r="AR452" i="5"/>
  <c r="AR451" i="5"/>
  <c r="AR450" i="5"/>
  <c r="AR449" i="5"/>
  <c r="AR448" i="5"/>
  <c r="AR447" i="5"/>
  <c r="AR446" i="5"/>
  <c r="AR445" i="5"/>
  <c r="AR444" i="5"/>
  <c r="AR443" i="5"/>
  <c r="AR442" i="5"/>
  <c r="AR441" i="5"/>
  <c r="AR440" i="5"/>
  <c r="AR439" i="5"/>
  <c r="AR438" i="5"/>
  <c r="AR437" i="5"/>
  <c r="AR436" i="5"/>
  <c r="AR435" i="5"/>
  <c r="AR434" i="5"/>
  <c r="AR433" i="5"/>
  <c r="AR432" i="5"/>
  <c r="AR431" i="5"/>
  <c r="AR430" i="5"/>
  <c r="AR429" i="5"/>
  <c r="AR428" i="5"/>
  <c r="AR427" i="5"/>
  <c r="AR426" i="5"/>
  <c r="AR425" i="5"/>
  <c r="AR424" i="5"/>
  <c r="AR423" i="5"/>
  <c r="AR422" i="5"/>
  <c r="AR421" i="5"/>
  <c r="AR420" i="5"/>
  <c r="AR419" i="5"/>
  <c r="AR418" i="5"/>
  <c r="AR417" i="5"/>
  <c r="AR416" i="5"/>
  <c r="AR415" i="5"/>
  <c r="AR414" i="5"/>
  <c r="AR413" i="5"/>
  <c r="AR412" i="5"/>
  <c r="AR411" i="5"/>
  <c r="AR410" i="5"/>
  <c r="AR409" i="5"/>
  <c r="AR408" i="5"/>
  <c r="AR407" i="5"/>
  <c r="AR406" i="5"/>
  <c r="AR405" i="5"/>
  <c r="AR404" i="5"/>
  <c r="AR403" i="5"/>
  <c r="AR402" i="5"/>
  <c r="AR401" i="5"/>
  <c r="AR400" i="5"/>
  <c r="AR399" i="5"/>
  <c r="AR398" i="5"/>
  <c r="AR397" i="5"/>
  <c r="AR396" i="5"/>
  <c r="AR395" i="5"/>
  <c r="AR394" i="5"/>
  <c r="AR393" i="5"/>
  <c r="AR392" i="5"/>
  <c r="AR391" i="5"/>
  <c r="AR390" i="5"/>
  <c r="AR389" i="5"/>
  <c r="AR388" i="5"/>
  <c r="AR387" i="5"/>
  <c r="AR386" i="5"/>
  <c r="AR385" i="5"/>
  <c r="AR384" i="5"/>
  <c r="AR383" i="5"/>
  <c r="AR382" i="5"/>
  <c r="AR381" i="5"/>
  <c r="AR380" i="5"/>
  <c r="AR379" i="5"/>
  <c r="AR378" i="5"/>
  <c r="AR377" i="5"/>
  <c r="AR376" i="5"/>
  <c r="AR375" i="5"/>
  <c r="AR374" i="5"/>
  <c r="AR373" i="5"/>
  <c r="AR372" i="5"/>
  <c r="AR371" i="5"/>
  <c r="AR370" i="5"/>
  <c r="AR369" i="5"/>
  <c r="AR368" i="5"/>
  <c r="AR367" i="5"/>
  <c r="AR366" i="5"/>
  <c r="AR365" i="5"/>
  <c r="AR364" i="5"/>
  <c r="AR363" i="5"/>
  <c r="AR362" i="5"/>
  <c r="AR361" i="5"/>
  <c r="AR360" i="5"/>
  <c r="AR359" i="5"/>
  <c r="AR358" i="5"/>
  <c r="AR357" i="5"/>
  <c r="AR356" i="5"/>
  <c r="AR355" i="5"/>
  <c r="AR354" i="5"/>
  <c r="AR353" i="5"/>
  <c r="AR352" i="5"/>
  <c r="AR351" i="5"/>
  <c r="AR350" i="5"/>
  <c r="AR349" i="5"/>
  <c r="AR348" i="5"/>
  <c r="AR347" i="5"/>
  <c r="AR346" i="5"/>
  <c r="AR345" i="5"/>
  <c r="AR344" i="5"/>
  <c r="AR343" i="5"/>
  <c r="AR342" i="5"/>
  <c r="AR341" i="5"/>
  <c r="AR340" i="5"/>
  <c r="AR339" i="5"/>
  <c r="AR338" i="5"/>
  <c r="AR337" i="5"/>
  <c r="AR336" i="5"/>
  <c r="AR335" i="5"/>
  <c r="AR334" i="5"/>
  <c r="AR333" i="5"/>
  <c r="AR332" i="5"/>
  <c r="AR331" i="5"/>
  <c r="AR330" i="5"/>
  <c r="AR329" i="5"/>
  <c r="AR328" i="5"/>
  <c r="AR327" i="5"/>
  <c r="AR326" i="5"/>
  <c r="AR325" i="5"/>
  <c r="AR324" i="5"/>
  <c r="AR323" i="5"/>
  <c r="AR322" i="5"/>
  <c r="AR321" i="5"/>
  <c r="AR320" i="5"/>
  <c r="AR319" i="5"/>
  <c r="AR318" i="5"/>
  <c r="AR317" i="5"/>
  <c r="AR316" i="5"/>
  <c r="AR315" i="5"/>
  <c r="AR314" i="5"/>
  <c r="AR313" i="5"/>
  <c r="AR312" i="5"/>
  <c r="AR311" i="5"/>
  <c r="AR310" i="5"/>
  <c r="AR309" i="5"/>
  <c r="AR308" i="5"/>
  <c r="AR307" i="5"/>
  <c r="AR306" i="5"/>
  <c r="AR305" i="5"/>
  <c r="AR304" i="5"/>
  <c r="AR303" i="5"/>
  <c r="AR302" i="5"/>
  <c r="AR301" i="5"/>
  <c r="AR300" i="5"/>
  <c r="AR299" i="5"/>
  <c r="AR298" i="5"/>
  <c r="AR297" i="5"/>
  <c r="AR296" i="5"/>
  <c r="AR295" i="5"/>
  <c r="AR294" i="5"/>
  <c r="AR293" i="5"/>
  <c r="AR292" i="5"/>
  <c r="AR291" i="5"/>
  <c r="AR290" i="5"/>
  <c r="AR289" i="5"/>
  <c r="AR288" i="5"/>
  <c r="AR287" i="5"/>
  <c r="AR286" i="5"/>
  <c r="AR285" i="5"/>
  <c r="AR284" i="5"/>
  <c r="AR283" i="5"/>
  <c r="AR282" i="5"/>
  <c r="AR281" i="5"/>
  <c r="AR280" i="5"/>
  <c r="AR279" i="5"/>
  <c r="AR278" i="5"/>
  <c r="AR277" i="5"/>
  <c r="AR276" i="5"/>
  <c r="AR275" i="5"/>
  <c r="AR274" i="5"/>
  <c r="AR273" i="5"/>
  <c r="AR272" i="5"/>
  <c r="AR271" i="5"/>
  <c r="AR270" i="5"/>
  <c r="AR269" i="5"/>
  <c r="AR268" i="5"/>
  <c r="AR267" i="5"/>
  <c r="AR266" i="5"/>
  <c r="AR265" i="5"/>
  <c r="AR264" i="5"/>
  <c r="AR263" i="5"/>
  <c r="AR262" i="5"/>
  <c r="AR261" i="5"/>
  <c r="AR260" i="5"/>
  <c r="AR259" i="5"/>
  <c r="AR258" i="5"/>
  <c r="AR257" i="5"/>
  <c r="AR256" i="5"/>
  <c r="AR255" i="5"/>
  <c r="AR254" i="5"/>
  <c r="AR253" i="5"/>
  <c r="AR252" i="5"/>
  <c r="AR251" i="5"/>
  <c r="AR250" i="5"/>
  <c r="AR249" i="5"/>
  <c r="AR248" i="5"/>
  <c r="AR247" i="5"/>
  <c r="AR246" i="5"/>
  <c r="AR245" i="5"/>
  <c r="AR244" i="5"/>
  <c r="AR243" i="5"/>
  <c r="AR242" i="5"/>
  <c r="AR241" i="5"/>
  <c r="AR240" i="5"/>
  <c r="AR239" i="5"/>
  <c r="AR238" i="5"/>
  <c r="AR237" i="5"/>
  <c r="AR236" i="5"/>
  <c r="AR235" i="5"/>
  <c r="AR234" i="5"/>
  <c r="AR233" i="5"/>
  <c r="AR232" i="5"/>
  <c r="AR231" i="5"/>
  <c r="AR230" i="5"/>
  <c r="AR229" i="5"/>
  <c r="AR228" i="5"/>
  <c r="AR227" i="5"/>
  <c r="AR226" i="5"/>
  <c r="AR225" i="5"/>
  <c r="AR224" i="5"/>
  <c r="AR223" i="5"/>
  <c r="AR222" i="5"/>
  <c r="AR221" i="5"/>
  <c r="AR220" i="5"/>
  <c r="AR219" i="5"/>
  <c r="AR218" i="5"/>
  <c r="AR217" i="5"/>
  <c r="AR216" i="5"/>
  <c r="AR215" i="5"/>
  <c r="AR214" i="5"/>
  <c r="AR213" i="5"/>
  <c r="AR212" i="5"/>
  <c r="AR211" i="5"/>
  <c r="AR210" i="5"/>
  <c r="AR209" i="5"/>
  <c r="AR208" i="5"/>
  <c r="AR207" i="5"/>
  <c r="AR206" i="5"/>
  <c r="AR205" i="5"/>
  <c r="AR204" i="5"/>
  <c r="AR203" i="5"/>
  <c r="AR202" i="5"/>
  <c r="AR201" i="5"/>
  <c r="AR200" i="5"/>
  <c r="AR199" i="5"/>
  <c r="AR198" i="5"/>
  <c r="AR197" i="5"/>
  <c r="AR196" i="5"/>
  <c r="AR195" i="5"/>
  <c r="AR194" i="5"/>
  <c r="AR193" i="5"/>
  <c r="AR192" i="5"/>
  <c r="AR191" i="5"/>
  <c r="AR190" i="5"/>
  <c r="AR189" i="5"/>
  <c r="AR188" i="5"/>
  <c r="AR187" i="5"/>
  <c r="AR186" i="5"/>
  <c r="AR185" i="5"/>
  <c r="AR184" i="5"/>
  <c r="AR183" i="5"/>
  <c r="AR182" i="5"/>
  <c r="AR181" i="5"/>
  <c r="AR180" i="5"/>
  <c r="AR179" i="5"/>
  <c r="AR178" i="5"/>
  <c r="AR177" i="5"/>
  <c r="AR176" i="5"/>
  <c r="AR175" i="5"/>
  <c r="AR174" i="5"/>
  <c r="AR173" i="5"/>
  <c r="AR172" i="5"/>
  <c r="AR171" i="5"/>
  <c r="AR170" i="5"/>
  <c r="AR169" i="5"/>
  <c r="AR168" i="5"/>
  <c r="AR167" i="5"/>
  <c r="AR166" i="5"/>
  <c r="AR165" i="5"/>
  <c r="AR164" i="5"/>
  <c r="AR163" i="5"/>
  <c r="AR162" i="5"/>
  <c r="AR161" i="5"/>
  <c r="AR160" i="5"/>
  <c r="AR159" i="5"/>
  <c r="AR158" i="5"/>
  <c r="AR157" i="5"/>
  <c r="AR156" i="5"/>
  <c r="AR155" i="5"/>
  <c r="AR154" i="5"/>
  <c r="AR153" i="5"/>
  <c r="AR152" i="5"/>
  <c r="AR151" i="5"/>
  <c r="AR150" i="5"/>
  <c r="AR149" i="5"/>
  <c r="AR148" i="5"/>
  <c r="AR147" i="5"/>
  <c r="AR146" i="5"/>
  <c r="AR145" i="5"/>
  <c r="AR144" i="5"/>
  <c r="AR143" i="5"/>
  <c r="AR142" i="5"/>
  <c r="AR141" i="5"/>
  <c r="AR140" i="5"/>
  <c r="AR139" i="5"/>
  <c r="AR138" i="5"/>
  <c r="AR137" i="5"/>
  <c r="AR136" i="5"/>
  <c r="AR135" i="5"/>
  <c r="AR134" i="5"/>
  <c r="AR133" i="5"/>
  <c r="AR132" i="5"/>
  <c r="AR131" i="5"/>
  <c r="AR130" i="5"/>
  <c r="AR129" i="5"/>
  <c r="AR128" i="5"/>
  <c r="AR127" i="5"/>
  <c r="AR126" i="5"/>
  <c r="AR125" i="5"/>
  <c r="AR124" i="5"/>
  <c r="AR123" i="5"/>
  <c r="AR122" i="5"/>
  <c r="AR121" i="5"/>
  <c r="AR120" i="5"/>
  <c r="AR119" i="5"/>
  <c r="AR118" i="5"/>
  <c r="AR117" i="5"/>
  <c r="AR116" i="5"/>
  <c r="AR115" i="5"/>
  <c r="AR114" i="5"/>
  <c r="AR113" i="5"/>
  <c r="AR112" i="5"/>
  <c r="AR111" i="5"/>
  <c r="AR110" i="5"/>
  <c r="AR109" i="5"/>
  <c r="AR108" i="5"/>
  <c r="AR107" i="5"/>
  <c r="AR106" i="5"/>
  <c r="AR105" i="5"/>
  <c r="AR104" i="5"/>
  <c r="AR103" i="5"/>
  <c r="AR102" i="5"/>
  <c r="AR101" i="5"/>
  <c r="AR100" i="5"/>
  <c r="AR99" i="5"/>
  <c r="AR98" i="5"/>
  <c r="AR97" i="5"/>
  <c r="AR96" i="5"/>
  <c r="AR95" i="5"/>
  <c r="AR94" i="5"/>
  <c r="AR93" i="5"/>
  <c r="AR92" i="5"/>
  <c r="AR91" i="5"/>
  <c r="AR90" i="5"/>
  <c r="AR89" i="5"/>
  <c r="AR88" i="5"/>
  <c r="AR87" i="5"/>
  <c r="AR86" i="5"/>
  <c r="AR85" i="5"/>
  <c r="AR84" i="5"/>
  <c r="AR83" i="5"/>
  <c r="AR82" i="5"/>
  <c r="AR81" i="5"/>
  <c r="AR80" i="5"/>
  <c r="AR79" i="5"/>
  <c r="AR78" i="5"/>
  <c r="AR77" i="5"/>
  <c r="AR76" i="5"/>
  <c r="AR75" i="5"/>
  <c r="AR74" i="5"/>
  <c r="AR73" i="5"/>
  <c r="AR72" i="5"/>
  <c r="AR71" i="5"/>
  <c r="AR70" i="5"/>
  <c r="AR69" i="5"/>
  <c r="AR68" i="5"/>
  <c r="AR67" i="5"/>
  <c r="AR66" i="5"/>
  <c r="AR65" i="5"/>
  <c r="AR64" i="5"/>
  <c r="AR63" i="5"/>
  <c r="AR62" i="5"/>
  <c r="AR61" i="5"/>
  <c r="AR60" i="5"/>
  <c r="AR59" i="5"/>
  <c r="AR58" i="5"/>
  <c r="AR57" i="5"/>
  <c r="AR56" i="5"/>
  <c r="AR55" i="5"/>
  <c r="AR54" i="5"/>
  <c r="AR53" i="5"/>
  <c r="AR52" i="5"/>
  <c r="AR51" i="5"/>
  <c r="AR50" i="5"/>
  <c r="AR49" i="5"/>
  <c r="AR48" i="5"/>
  <c r="AR47" i="5"/>
  <c r="AR46" i="5"/>
  <c r="AR45" i="5"/>
  <c r="AR44" i="5"/>
  <c r="AR43" i="5"/>
  <c r="AR42" i="5"/>
  <c r="AR41" i="5"/>
  <c r="AR40" i="5"/>
  <c r="AR39" i="5"/>
  <c r="AR38" i="5"/>
  <c r="AR37" i="5"/>
  <c r="AR36" i="5"/>
  <c r="AR35" i="5"/>
  <c r="AR33" i="5"/>
  <c r="AR32" i="5"/>
  <c r="AR31" i="5"/>
  <c r="AR30" i="5"/>
  <c r="AR29" i="5"/>
  <c r="AR28" i="5"/>
  <c r="AR27" i="5"/>
  <c r="AR26" i="5"/>
  <c r="AT594" i="5"/>
  <c r="AT593" i="5"/>
  <c r="AT592" i="5"/>
  <c r="AT591" i="5"/>
  <c r="AT590" i="5"/>
  <c r="AT589" i="5"/>
  <c r="AT588" i="5"/>
  <c r="AT587" i="5"/>
  <c r="AT586" i="5"/>
  <c r="AT585" i="5"/>
  <c r="AT584" i="5"/>
  <c r="AT583" i="5"/>
  <c r="AT582" i="5"/>
  <c r="AT581" i="5"/>
  <c r="AT580" i="5"/>
  <c r="AT579" i="5"/>
  <c r="AT578" i="5"/>
  <c r="AT577" i="5"/>
  <c r="AT576" i="5"/>
  <c r="AT575" i="5"/>
  <c r="AT574" i="5"/>
  <c r="AT573" i="5"/>
  <c r="AT572" i="5"/>
  <c r="AT571" i="5"/>
  <c r="AT570" i="5"/>
  <c r="AT569" i="5"/>
  <c r="AT568" i="5"/>
  <c r="AT567" i="5"/>
  <c r="AT566" i="5"/>
  <c r="AT565" i="5"/>
  <c r="AT564" i="5"/>
  <c r="AT563" i="5"/>
  <c r="AT562" i="5"/>
  <c r="AT561" i="5"/>
  <c r="AT560" i="5"/>
  <c r="AT559" i="5"/>
  <c r="AT558" i="5"/>
  <c r="AT557" i="5"/>
  <c r="AT556" i="5"/>
  <c r="AT555" i="5"/>
  <c r="AT554" i="5"/>
  <c r="AT553" i="5"/>
  <c r="AT552" i="5"/>
  <c r="AT551" i="5"/>
  <c r="AT550" i="5"/>
  <c r="AT549" i="5"/>
  <c r="AT548" i="5"/>
  <c r="AT547" i="5"/>
  <c r="AT546" i="5"/>
  <c r="AT545" i="5"/>
  <c r="AT544" i="5"/>
  <c r="AT543" i="5"/>
  <c r="AT542" i="5"/>
  <c r="AT541" i="5"/>
  <c r="AT540" i="5"/>
  <c r="AT539" i="5"/>
  <c r="AT538" i="5"/>
  <c r="AT537" i="5"/>
  <c r="AT536" i="5"/>
  <c r="AT535" i="5"/>
  <c r="AT534" i="5"/>
  <c r="AT533" i="5"/>
  <c r="AT532" i="5"/>
  <c r="AT531" i="5"/>
  <c r="AT530" i="5"/>
  <c r="AT529" i="5"/>
  <c r="AT528" i="5"/>
  <c r="AT527" i="5"/>
  <c r="AT526" i="5"/>
  <c r="AT525" i="5"/>
  <c r="AT524" i="5"/>
  <c r="AT523" i="5"/>
  <c r="AT522" i="5"/>
  <c r="AT521" i="5"/>
  <c r="AT520" i="5"/>
  <c r="AT519" i="5"/>
  <c r="AT518" i="5"/>
  <c r="AT517" i="5"/>
  <c r="AT516" i="5"/>
  <c r="AT515" i="5"/>
  <c r="AT514" i="5"/>
  <c r="AT513" i="5"/>
  <c r="AT512" i="5"/>
  <c r="AT511" i="5"/>
  <c r="AT510" i="5"/>
  <c r="AT509" i="5"/>
  <c r="AT508" i="5"/>
  <c r="AT507" i="5"/>
  <c r="AT506" i="5"/>
  <c r="AT505" i="5"/>
  <c r="AT504" i="5"/>
  <c r="AT503" i="5"/>
  <c r="AT502" i="5"/>
  <c r="AT501" i="5"/>
  <c r="AT500" i="5"/>
  <c r="AT499" i="5"/>
  <c r="AT498" i="5"/>
  <c r="AT497" i="5"/>
  <c r="AT496" i="5"/>
  <c r="AT495" i="5"/>
  <c r="AT494" i="5"/>
  <c r="AT493" i="5"/>
  <c r="AT492" i="5"/>
  <c r="AT491" i="5"/>
  <c r="AT490" i="5"/>
  <c r="AT489" i="5"/>
  <c r="AT488" i="5"/>
  <c r="AT487" i="5"/>
  <c r="AT486" i="5"/>
  <c r="AT485" i="5"/>
  <c r="AT484" i="5"/>
  <c r="AT483" i="5"/>
  <c r="AT482" i="5"/>
  <c r="AT481" i="5"/>
  <c r="AT480" i="5"/>
  <c r="AT479" i="5"/>
  <c r="AT478" i="5"/>
  <c r="AT477" i="5"/>
  <c r="AT476" i="5"/>
  <c r="AT475" i="5"/>
  <c r="AT474" i="5"/>
  <c r="AT473" i="5"/>
  <c r="AT472" i="5"/>
  <c r="AT471" i="5"/>
  <c r="AT470" i="5"/>
  <c r="AT469" i="5"/>
  <c r="AT468" i="5"/>
  <c r="AT467" i="5"/>
  <c r="AT466" i="5"/>
  <c r="AT465" i="5"/>
  <c r="AT464" i="5"/>
  <c r="AT463" i="5"/>
  <c r="AT462" i="5"/>
  <c r="AT461" i="5"/>
  <c r="AT460" i="5"/>
  <c r="AT459" i="5"/>
  <c r="AT458" i="5"/>
  <c r="AT457" i="5"/>
  <c r="AT456" i="5"/>
  <c r="AT455" i="5"/>
  <c r="AT454" i="5"/>
  <c r="AT453" i="5"/>
  <c r="AT452" i="5"/>
  <c r="AT451" i="5"/>
  <c r="AT450" i="5"/>
  <c r="AT449" i="5"/>
  <c r="AT448" i="5"/>
  <c r="AT447" i="5"/>
  <c r="AT446" i="5"/>
  <c r="AT445" i="5"/>
  <c r="AT444" i="5"/>
  <c r="AT443" i="5"/>
  <c r="AT442" i="5"/>
  <c r="AT441" i="5"/>
  <c r="AT440" i="5"/>
  <c r="AT439" i="5"/>
  <c r="AT438" i="5"/>
  <c r="AT437" i="5"/>
  <c r="AT436" i="5"/>
  <c r="AT435" i="5"/>
  <c r="AT434" i="5"/>
  <c r="AT433" i="5"/>
  <c r="AT432" i="5"/>
  <c r="AT431" i="5"/>
  <c r="AT430" i="5"/>
  <c r="AT429" i="5"/>
  <c r="AT428" i="5"/>
  <c r="AT427" i="5"/>
  <c r="AT426" i="5"/>
  <c r="AT425" i="5"/>
  <c r="AT424" i="5"/>
  <c r="AT423" i="5"/>
  <c r="AT422" i="5"/>
  <c r="AT421" i="5"/>
  <c r="AT420" i="5"/>
  <c r="AT419" i="5"/>
  <c r="AT418" i="5"/>
  <c r="AT417" i="5"/>
  <c r="AT416" i="5"/>
  <c r="AT415" i="5"/>
  <c r="AT414" i="5"/>
  <c r="AT413" i="5"/>
  <c r="AT412" i="5"/>
  <c r="AT411" i="5"/>
  <c r="AT410" i="5"/>
  <c r="AT409" i="5"/>
  <c r="AT408" i="5"/>
  <c r="AT407" i="5"/>
  <c r="AT406" i="5"/>
  <c r="AT405" i="5"/>
  <c r="AT404" i="5"/>
  <c r="AT403" i="5"/>
  <c r="AT402" i="5"/>
  <c r="AT401" i="5"/>
  <c r="AT400" i="5"/>
  <c r="AT399" i="5"/>
  <c r="AT398" i="5"/>
  <c r="AT397" i="5"/>
  <c r="AT396" i="5"/>
  <c r="AT395" i="5"/>
  <c r="AT394" i="5"/>
  <c r="AT393" i="5"/>
  <c r="AT392" i="5"/>
  <c r="AT391" i="5"/>
  <c r="AT390" i="5"/>
  <c r="AT389" i="5"/>
  <c r="AT388" i="5"/>
  <c r="AT387" i="5"/>
  <c r="AT386" i="5"/>
  <c r="AT385" i="5"/>
  <c r="AT384" i="5"/>
  <c r="AT383" i="5"/>
  <c r="AT382" i="5"/>
  <c r="AT381" i="5"/>
  <c r="AT380" i="5"/>
  <c r="AT379" i="5"/>
  <c r="AT378" i="5"/>
  <c r="AT377" i="5"/>
  <c r="AT376" i="5"/>
  <c r="AT375" i="5"/>
  <c r="AT374" i="5"/>
  <c r="AT373" i="5"/>
  <c r="AT372" i="5"/>
  <c r="AT371" i="5"/>
  <c r="AT370" i="5"/>
  <c r="AT369" i="5"/>
  <c r="AT368" i="5"/>
  <c r="AT367" i="5"/>
  <c r="AT366" i="5"/>
  <c r="AT365" i="5"/>
  <c r="AT364" i="5"/>
  <c r="AT363" i="5"/>
  <c r="AT362" i="5"/>
  <c r="AT361" i="5"/>
  <c r="AT360" i="5"/>
  <c r="AT359" i="5"/>
  <c r="AT358" i="5"/>
  <c r="AT357" i="5"/>
  <c r="AT356" i="5"/>
  <c r="AT355" i="5"/>
  <c r="AT354" i="5"/>
  <c r="AT353" i="5"/>
  <c r="AT352" i="5"/>
  <c r="AT351" i="5"/>
  <c r="AT350" i="5"/>
  <c r="AT349" i="5"/>
  <c r="AT348" i="5"/>
  <c r="AT347" i="5"/>
  <c r="AT346" i="5"/>
  <c r="AT345" i="5"/>
  <c r="AT344" i="5"/>
  <c r="AT343" i="5"/>
  <c r="AT342" i="5"/>
  <c r="AT341" i="5"/>
  <c r="AT340" i="5"/>
  <c r="AT339" i="5"/>
  <c r="AT338" i="5"/>
  <c r="AT337" i="5"/>
  <c r="AT336" i="5"/>
  <c r="AT335" i="5"/>
  <c r="AT334" i="5"/>
  <c r="AT333" i="5"/>
  <c r="AT332" i="5"/>
  <c r="AT331" i="5"/>
  <c r="AT330" i="5"/>
  <c r="AT329" i="5"/>
  <c r="AT328" i="5"/>
  <c r="AT327" i="5"/>
  <c r="AT326" i="5"/>
  <c r="AT325" i="5"/>
  <c r="AT324" i="5"/>
  <c r="AT323" i="5"/>
  <c r="AT322" i="5"/>
  <c r="AT321" i="5"/>
  <c r="AT320" i="5"/>
  <c r="AT319" i="5"/>
  <c r="AT318" i="5"/>
  <c r="AT317" i="5"/>
  <c r="AT316" i="5"/>
  <c r="AT315" i="5"/>
  <c r="AT314" i="5"/>
  <c r="AT313" i="5"/>
  <c r="AT312" i="5"/>
  <c r="AT311" i="5"/>
  <c r="AT310" i="5"/>
  <c r="AT309" i="5"/>
  <c r="AT308" i="5"/>
  <c r="AT307" i="5"/>
  <c r="AT306" i="5"/>
  <c r="AT305" i="5"/>
  <c r="AT304" i="5"/>
  <c r="AT303" i="5"/>
  <c r="AT302" i="5"/>
  <c r="AT301" i="5"/>
  <c r="AT300" i="5"/>
  <c r="AT299" i="5"/>
  <c r="AT298" i="5"/>
  <c r="AT297" i="5"/>
  <c r="AT296" i="5"/>
  <c r="AT295" i="5"/>
  <c r="AT294" i="5"/>
  <c r="AT293" i="5"/>
  <c r="AT292" i="5"/>
  <c r="AT291" i="5"/>
  <c r="AT290" i="5"/>
  <c r="AT289" i="5"/>
  <c r="AT288" i="5"/>
  <c r="AT287" i="5"/>
  <c r="AT286" i="5"/>
  <c r="AT285" i="5"/>
  <c r="AT284" i="5"/>
  <c r="AT283" i="5"/>
  <c r="AT282" i="5"/>
  <c r="AT281" i="5"/>
  <c r="AT280" i="5"/>
  <c r="AT279" i="5"/>
  <c r="AT278" i="5"/>
  <c r="AT277" i="5"/>
  <c r="AT276" i="5"/>
  <c r="AT275" i="5"/>
  <c r="AT274" i="5"/>
  <c r="AT273" i="5"/>
  <c r="AT272" i="5"/>
  <c r="AT271" i="5"/>
  <c r="AT270" i="5"/>
  <c r="AT269" i="5"/>
  <c r="AT268" i="5"/>
  <c r="AT267" i="5"/>
  <c r="AT266" i="5"/>
  <c r="AT265" i="5"/>
  <c r="AT264" i="5"/>
  <c r="AT263" i="5"/>
  <c r="AT262" i="5"/>
  <c r="AT261" i="5"/>
  <c r="AT260" i="5"/>
  <c r="AT259" i="5"/>
  <c r="AT258" i="5"/>
  <c r="AT257" i="5"/>
  <c r="AT256" i="5"/>
  <c r="AT255" i="5"/>
  <c r="AT254" i="5"/>
  <c r="AT253" i="5"/>
  <c r="AT252" i="5"/>
  <c r="AT251" i="5"/>
  <c r="AT250" i="5"/>
  <c r="AT249" i="5"/>
  <c r="AT248" i="5"/>
  <c r="AT247" i="5"/>
  <c r="AT246" i="5"/>
  <c r="AT245" i="5"/>
  <c r="AT244" i="5"/>
  <c r="AT243" i="5"/>
  <c r="AT242" i="5"/>
  <c r="AT241" i="5"/>
  <c r="AT240" i="5"/>
  <c r="AT239" i="5"/>
  <c r="AT238" i="5"/>
  <c r="AT237" i="5"/>
  <c r="AT236" i="5"/>
  <c r="AT235" i="5"/>
  <c r="AT234" i="5"/>
  <c r="AT233" i="5"/>
  <c r="AT232" i="5"/>
  <c r="AT231" i="5"/>
  <c r="AT230" i="5"/>
  <c r="AT229" i="5"/>
  <c r="AT228" i="5"/>
  <c r="AT227" i="5"/>
  <c r="AT226" i="5"/>
  <c r="AT225" i="5"/>
  <c r="AT224" i="5"/>
  <c r="AT223" i="5"/>
  <c r="AT222" i="5"/>
  <c r="AT221" i="5"/>
  <c r="AT220" i="5"/>
  <c r="AT219" i="5"/>
  <c r="AT218" i="5"/>
  <c r="AT217" i="5"/>
  <c r="AT216" i="5"/>
  <c r="AT215" i="5"/>
  <c r="AT214" i="5"/>
  <c r="AT213" i="5"/>
  <c r="AT212" i="5"/>
  <c r="AT211" i="5"/>
  <c r="AT210" i="5"/>
  <c r="AT209" i="5"/>
  <c r="AT208" i="5"/>
  <c r="AT207" i="5"/>
  <c r="AT206" i="5"/>
  <c r="AT205" i="5"/>
  <c r="AT204" i="5"/>
  <c r="AT203" i="5"/>
  <c r="AT202" i="5"/>
  <c r="AT201" i="5"/>
  <c r="AT200" i="5"/>
  <c r="AT199" i="5"/>
  <c r="AT198" i="5"/>
  <c r="AT197" i="5"/>
  <c r="AT196" i="5"/>
  <c r="AT195" i="5"/>
  <c r="AT194" i="5"/>
  <c r="AT193" i="5"/>
  <c r="AT192" i="5"/>
  <c r="AT191" i="5"/>
  <c r="AT190" i="5"/>
  <c r="AT189" i="5"/>
  <c r="AT188" i="5"/>
  <c r="AT187" i="5"/>
  <c r="AT186" i="5"/>
  <c r="AT185" i="5"/>
  <c r="AT184" i="5"/>
  <c r="AT183" i="5"/>
  <c r="AT182" i="5"/>
  <c r="AT181" i="5"/>
  <c r="AT180" i="5"/>
  <c r="AT179" i="5"/>
  <c r="AT178" i="5"/>
  <c r="AT177" i="5"/>
  <c r="AT176" i="5"/>
  <c r="AT175" i="5"/>
  <c r="AT174" i="5"/>
  <c r="AT173" i="5"/>
  <c r="AT172" i="5"/>
  <c r="AT171" i="5"/>
  <c r="AT170" i="5"/>
  <c r="AT169" i="5"/>
  <c r="AT168" i="5"/>
  <c r="AT167" i="5"/>
  <c r="AT166" i="5"/>
  <c r="AT165" i="5"/>
  <c r="AT164" i="5"/>
  <c r="AT163" i="5"/>
  <c r="AT162" i="5"/>
  <c r="AT161" i="5"/>
  <c r="AT160" i="5"/>
  <c r="AT159" i="5"/>
  <c r="AT158" i="5"/>
  <c r="AT157" i="5"/>
  <c r="AT156" i="5"/>
  <c r="AT155" i="5"/>
  <c r="AT154" i="5"/>
  <c r="AT153" i="5"/>
  <c r="AT152" i="5"/>
  <c r="AT151" i="5"/>
  <c r="AT150" i="5"/>
  <c r="AT149" i="5"/>
  <c r="AT148" i="5"/>
  <c r="AT147" i="5"/>
  <c r="AT146" i="5"/>
  <c r="AT145" i="5"/>
  <c r="AT144" i="5"/>
  <c r="AT143" i="5"/>
  <c r="AT142" i="5"/>
  <c r="AT141" i="5"/>
  <c r="AT140" i="5"/>
  <c r="AT139" i="5"/>
  <c r="AT138" i="5"/>
  <c r="AT137" i="5"/>
  <c r="AT136" i="5"/>
  <c r="AT135" i="5"/>
  <c r="AT134" i="5"/>
  <c r="AT133" i="5"/>
  <c r="AT132" i="5"/>
  <c r="AT131" i="5"/>
  <c r="AT130" i="5"/>
  <c r="AT129" i="5"/>
  <c r="AT128" i="5"/>
  <c r="AT127" i="5"/>
  <c r="AT126" i="5"/>
  <c r="AT125" i="5"/>
  <c r="AT124" i="5"/>
  <c r="AT123" i="5"/>
  <c r="AT122" i="5"/>
  <c r="AT121" i="5"/>
  <c r="AT120" i="5"/>
  <c r="AT119" i="5"/>
  <c r="AT118" i="5"/>
  <c r="AT117" i="5"/>
  <c r="AT116" i="5"/>
  <c r="AT115" i="5"/>
  <c r="AT114" i="5"/>
  <c r="AT113" i="5"/>
  <c r="AT112" i="5"/>
  <c r="AT111" i="5"/>
  <c r="AT110" i="5"/>
  <c r="AT109" i="5"/>
  <c r="AT108" i="5"/>
  <c r="AT107" i="5"/>
  <c r="AT106" i="5"/>
  <c r="AT105" i="5"/>
  <c r="AT104" i="5"/>
  <c r="AT103" i="5"/>
  <c r="AT102" i="5"/>
  <c r="AT101" i="5"/>
  <c r="AT100" i="5"/>
  <c r="AT99" i="5"/>
  <c r="AT98" i="5"/>
  <c r="AT97" i="5"/>
  <c r="AT96" i="5"/>
  <c r="AT95" i="5"/>
  <c r="AT94" i="5"/>
  <c r="AT93" i="5"/>
  <c r="AT92" i="5"/>
  <c r="AT91" i="5"/>
  <c r="AT90" i="5"/>
  <c r="AT89" i="5"/>
  <c r="AT88" i="5"/>
  <c r="AT87" i="5"/>
  <c r="AT86" i="5"/>
  <c r="AT85" i="5"/>
  <c r="AT84" i="5"/>
  <c r="AT83" i="5"/>
  <c r="AT82" i="5"/>
  <c r="AT81" i="5"/>
  <c r="AT80" i="5"/>
  <c r="AT79" i="5"/>
  <c r="AT78" i="5"/>
  <c r="AT77" i="5"/>
  <c r="AT76" i="5"/>
  <c r="AT75" i="5"/>
  <c r="AT74" i="5"/>
  <c r="AT73" i="5"/>
  <c r="AT72" i="5"/>
  <c r="AT71" i="5"/>
  <c r="AT70" i="5"/>
  <c r="AT69" i="5"/>
  <c r="AT68" i="5"/>
  <c r="AT67" i="5"/>
  <c r="AT66" i="5"/>
  <c r="AT65" i="5"/>
  <c r="AT64" i="5"/>
  <c r="AT63" i="5"/>
  <c r="AT62" i="5"/>
  <c r="AT61" i="5"/>
  <c r="AT60" i="5"/>
  <c r="AT59" i="5"/>
  <c r="AT58" i="5"/>
  <c r="AT57" i="5"/>
  <c r="AT56" i="5"/>
  <c r="AT55" i="5"/>
  <c r="AT54" i="5"/>
  <c r="AT53" i="5"/>
  <c r="AT52" i="5"/>
  <c r="AT51" i="5"/>
  <c r="AT50" i="5"/>
  <c r="AT49" i="5"/>
  <c r="AT48" i="5"/>
  <c r="AT47" i="5"/>
  <c r="AT46" i="5"/>
  <c r="AT45" i="5"/>
  <c r="AT44" i="5"/>
  <c r="AT43" i="5"/>
  <c r="AT42" i="5"/>
  <c r="AT41" i="5"/>
  <c r="AT40" i="5"/>
  <c r="AT39" i="5"/>
  <c r="AT38" i="5"/>
  <c r="AT37" i="5"/>
  <c r="AT36" i="5"/>
  <c r="AT35" i="5"/>
  <c r="AT33" i="5"/>
  <c r="AT32" i="5"/>
  <c r="AT31" i="5"/>
  <c r="AT30" i="5"/>
  <c r="AT29" i="5"/>
  <c r="AT28" i="5"/>
  <c r="AT27" i="5"/>
  <c r="AT26" i="5"/>
  <c r="AU14" i="5"/>
  <c r="AU594" i="5"/>
  <c r="AU593" i="5"/>
  <c r="AU592" i="5"/>
  <c r="AU591" i="5"/>
  <c r="AU590" i="5"/>
  <c r="AU589" i="5"/>
  <c r="AU588" i="5"/>
  <c r="AU587" i="5"/>
  <c r="AU586" i="5"/>
  <c r="AU585" i="5"/>
  <c r="AU584" i="5"/>
  <c r="AU583" i="5"/>
  <c r="AU582" i="5"/>
  <c r="AU581" i="5"/>
  <c r="AU580" i="5"/>
  <c r="AU579" i="5"/>
  <c r="AU578" i="5"/>
  <c r="AU577" i="5"/>
  <c r="AU576" i="5"/>
  <c r="AU575" i="5"/>
  <c r="AU574" i="5"/>
  <c r="AU573" i="5"/>
  <c r="AU572" i="5"/>
  <c r="AU571" i="5"/>
  <c r="AU570" i="5"/>
  <c r="AU569" i="5"/>
  <c r="AU568" i="5"/>
  <c r="AU567" i="5"/>
  <c r="AU566" i="5"/>
  <c r="AU565" i="5"/>
  <c r="AU564" i="5"/>
  <c r="AU563" i="5"/>
  <c r="AU562" i="5"/>
  <c r="AU561" i="5"/>
  <c r="AU560" i="5"/>
  <c r="AU559" i="5"/>
  <c r="AU558" i="5"/>
  <c r="AU557" i="5"/>
  <c r="AU556" i="5"/>
  <c r="AU555" i="5"/>
  <c r="AU554" i="5"/>
  <c r="AU553" i="5"/>
  <c r="AU552" i="5"/>
  <c r="AU551" i="5"/>
  <c r="AU550" i="5"/>
  <c r="AU549" i="5"/>
  <c r="AU548" i="5"/>
  <c r="AU547" i="5"/>
  <c r="AU546" i="5"/>
  <c r="AU545" i="5"/>
  <c r="AU544" i="5"/>
  <c r="AU543" i="5"/>
  <c r="AU542" i="5"/>
  <c r="AU541" i="5"/>
  <c r="AU540" i="5"/>
  <c r="AU539" i="5"/>
  <c r="AU538" i="5"/>
  <c r="AU537" i="5"/>
  <c r="AU536" i="5"/>
  <c r="AU535" i="5"/>
  <c r="AU534" i="5"/>
  <c r="AU533" i="5"/>
  <c r="AU532" i="5"/>
  <c r="AU531" i="5"/>
  <c r="AU530" i="5"/>
  <c r="AU529" i="5"/>
  <c r="AU528" i="5"/>
  <c r="AU527" i="5"/>
  <c r="AU526" i="5"/>
  <c r="AU525" i="5"/>
  <c r="AU524" i="5"/>
  <c r="AU523" i="5"/>
  <c r="AU522" i="5"/>
  <c r="AU521" i="5"/>
  <c r="AU520" i="5"/>
  <c r="AU519" i="5"/>
  <c r="AU518" i="5"/>
  <c r="AU517" i="5"/>
  <c r="AU516" i="5"/>
  <c r="AU515" i="5"/>
  <c r="AU514" i="5"/>
  <c r="AU513" i="5"/>
  <c r="AU512" i="5"/>
  <c r="AU511" i="5"/>
  <c r="AU510" i="5"/>
  <c r="AU509" i="5"/>
  <c r="AU508" i="5"/>
  <c r="AU507" i="5"/>
  <c r="AU506" i="5"/>
  <c r="AU505" i="5"/>
  <c r="AU504" i="5"/>
  <c r="AU503" i="5"/>
  <c r="AU502" i="5"/>
  <c r="AU501" i="5"/>
  <c r="AU500" i="5"/>
  <c r="AU499" i="5"/>
  <c r="AU498" i="5"/>
  <c r="AU497" i="5"/>
  <c r="AU496" i="5"/>
  <c r="AU495" i="5"/>
  <c r="AU494" i="5"/>
  <c r="AU493" i="5"/>
  <c r="AU492" i="5"/>
  <c r="AU491" i="5"/>
  <c r="AU490" i="5"/>
  <c r="AU489" i="5"/>
  <c r="AU488" i="5"/>
  <c r="AU487" i="5"/>
  <c r="AU486" i="5"/>
  <c r="AU485" i="5"/>
  <c r="AU484" i="5"/>
  <c r="AU483" i="5"/>
  <c r="AU482" i="5"/>
  <c r="AU481" i="5"/>
  <c r="AU480" i="5"/>
  <c r="AU479" i="5"/>
  <c r="AU478" i="5"/>
  <c r="AU477" i="5"/>
  <c r="AU476" i="5"/>
  <c r="AU475" i="5"/>
  <c r="AU474" i="5"/>
  <c r="AU473" i="5"/>
  <c r="AU472" i="5"/>
  <c r="AU471" i="5"/>
  <c r="AU470" i="5"/>
  <c r="AU469" i="5"/>
  <c r="AU468" i="5"/>
  <c r="AU467" i="5"/>
  <c r="AU466" i="5"/>
  <c r="AU465" i="5"/>
  <c r="AU464" i="5"/>
  <c r="AU463" i="5"/>
  <c r="AU462" i="5"/>
  <c r="AU461" i="5"/>
  <c r="AU460" i="5"/>
  <c r="AU459" i="5"/>
  <c r="AU458" i="5"/>
  <c r="AU457" i="5"/>
  <c r="AU456" i="5"/>
  <c r="AU455" i="5"/>
  <c r="AU454" i="5"/>
  <c r="AU453" i="5"/>
  <c r="AU452" i="5"/>
  <c r="AU451" i="5"/>
  <c r="AU450" i="5"/>
  <c r="AU449" i="5"/>
  <c r="AU448" i="5"/>
  <c r="AU447" i="5"/>
  <c r="AU446" i="5"/>
  <c r="AU445" i="5"/>
  <c r="AU444" i="5"/>
  <c r="AU443" i="5"/>
  <c r="AU442" i="5"/>
  <c r="AU441" i="5"/>
  <c r="AU440" i="5"/>
  <c r="AU439" i="5"/>
  <c r="AU438" i="5"/>
  <c r="AU437" i="5"/>
  <c r="AU436" i="5"/>
  <c r="AU435" i="5"/>
  <c r="AU434" i="5"/>
  <c r="AU433" i="5"/>
  <c r="AU432" i="5"/>
  <c r="AU431" i="5"/>
  <c r="AU430" i="5"/>
  <c r="AU429" i="5"/>
  <c r="AU428" i="5"/>
  <c r="AU427" i="5"/>
  <c r="AU426" i="5"/>
  <c r="AU425" i="5"/>
  <c r="AU424" i="5"/>
  <c r="AU423" i="5"/>
  <c r="AU422" i="5"/>
  <c r="AU421" i="5"/>
  <c r="AU420" i="5"/>
  <c r="AU419" i="5"/>
  <c r="AU418" i="5"/>
  <c r="AU417" i="5"/>
  <c r="AU416" i="5"/>
  <c r="AU415" i="5"/>
  <c r="AU414" i="5"/>
  <c r="AU413" i="5"/>
  <c r="AU412" i="5"/>
  <c r="AU411" i="5"/>
  <c r="AU410" i="5"/>
  <c r="AU409" i="5"/>
  <c r="AU408" i="5"/>
  <c r="AU407" i="5"/>
  <c r="AU406" i="5"/>
  <c r="AU405" i="5"/>
  <c r="AU404" i="5"/>
  <c r="AU403" i="5"/>
  <c r="AU402" i="5"/>
  <c r="AU401" i="5"/>
  <c r="AU400" i="5"/>
  <c r="AU399" i="5"/>
  <c r="AU398" i="5"/>
  <c r="AU397" i="5"/>
  <c r="AU396" i="5"/>
  <c r="AU395" i="5"/>
  <c r="AU394" i="5"/>
  <c r="AU393" i="5"/>
  <c r="AU392" i="5"/>
  <c r="AU391" i="5"/>
  <c r="AU390" i="5"/>
  <c r="AU389" i="5"/>
  <c r="AU388" i="5"/>
  <c r="AU387" i="5"/>
  <c r="AU386" i="5"/>
  <c r="AU385" i="5"/>
  <c r="AU384" i="5"/>
  <c r="AU383" i="5"/>
  <c r="AU382" i="5"/>
  <c r="AU381" i="5"/>
  <c r="AU380" i="5"/>
  <c r="AU379" i="5"/>
  <c r="AU378" i="5"/>
  <c r="AU377" i="5"/>
  <c r="AU376" i="5"/>
  <c r="AU375" i="5"/>
  <c r="AU374" i="5"/>
  <c r="AU373" i="5"/>
  <c r="AU372" i="5"/>
  <c r="AU371" i="5"/>
  <c r="AU370" i="5"/>
  <c r="AU369" i="5"/>
  <c r="AU368" i="5"/>
  <c r="AU367" i="5"/>
  <c r="AU366" i="5"/>
  <c r="AU365" i="5"/>
  <c r="AU364" i="5"/>
  <c r="AU363" i="5"/>
  <c r="AU362" i="5"/>
  <c r="AU361" i="5"/>
  <c r="AU360" i="5"/>
  <c r="AU359" i="5"/>
  <c r="AU358" i="5"/>
  <c r="AU357" i="5"/>
  <c r="AU356" i="5"/>
  <c r="AU355" i="5"/>
  <c r="AU354" i="5"/>
  <c r="AU353" i="5"/>
  <c r="AU352" i="5"/>
  <c r="AU351" i="5"/>
  <c r="AU350" i="5"/>
  <c r="AU349" i="5"/>
  <c r="AU348" i="5"/>
  <c r="AU347" i="5"/>
  <c r="AU346" i="5"/>
  <c r="AU345" i="5"/>
  <c r="AU344" i="5"/>
  <c r="AU343" i="5"/>
  <c r="AU342" i="5"/>
  <c r="AU341" i="5"/>
  <c r="AU340" i="5"/>
  <c r="AU339" i="5"/>
  <c r="AU338" i="5"/>
  <c r="AU337" i="5"/>
  <c r="AU336" i="5"/>
  <c r="AU335" i="5"/>
  <c r="AU334" i="5"/>
  <c r="AU333" i="5"/>
  <c r="AU332" i="5"/>
  <c r="AU331" i="5"/>
  <c r="AU330" i="5"/>
  <c r="AU329" i="5"/>
  <c r="AU328" i="5"/>
  <c r="AU327" i="5"/>
  <c r="AU326" i="5"/>
  <c r="AU325" i="5"/>
  <c r="AU324" i="5"/>
  <c r="AU323" i="5"/>
  <c r="AU322" i="5"/>
  <c r="AU321" i="5"/>
  <c r="AU320" i="5"/>
  <c r="AU319" i="5"/>
  <c r="AU318" i="5"/>
  <c r="AU317" i="5"/>
  <c r="AU316" i="5"/>
  <c r="AU315" i="5"/>
  <c r="AU314" i="5"/>
  <c r="AU313" i="5"/>
  <c r="AU312" i="5"/>
  <c r="AU311" i="5"/>
  <c r="AU310" i="5"/>
  <c r="AU309" i="5"/>
  <c r="AU308" i="5"/>
  <c r="AU307" i="5"/>
  <c r="AU306" i="5"/>
  <c r="AU305" i="5"/>
  <c r="AU304" i="5"/>
  <c r="AU303" i="5"/>
  <c r="AU302" i="5"/>
  <c r="AU301" i="5"/>
  <c r="AU300" i="5"/>
  <c r="AU299" i="5"/>
  <c r="AU298" i="5"/>
  <c r="AU297" i="5"/>
  <c r="AU296" i="5"/>
  <c r="AU295" i="5"/>
  <c r="AU294" i="5"/>
  <c r="AU293" i="5"/>
  <c r="AU292" i="5"/>
  <c r="AU291" i="5"/>
  <c r="AU290" i="5"/>
  <c r="AU289" i="5"/>
  <c r="AU288" i="5"/>
  <c r="AU287" i="5"/>
  <c r="AU286" i="5"/>
  <c r="AU285" i="5"/>
  <c r="AU284" i="5"/>
  <c r="AU283" i="5"/>
  <c r="AU282" i="5"/>
  <c r="AU281" i="5"/>
  <c r="AU280" i="5"/>
  <c r="AU279" i="5"/>
  <c r="AU278" i="5"/>
  <c r="AU277" i="5"/>
  <c r="AU276" i="5"/>
  <c r="AU275" i="5"/>
  <c r="AU274" i="5"/>
  <c r="AU273" i="5"/>
  <c r="AU272" i="5"/>
  <c r="AU271" i="5"/>
  <c r="AU270" i="5"/>
  <c r="AU269" i="5"/>
  <c r="AU268" i="5"/>
  <c r="AU267" i="5"/>
  <c r="AU266" i="5"/>
  <c r="AU265" i="5"/>
  <c r="AU264" i="5"/>
  <c r="AU263" i="5"/>
  <c r="AU262" i="5"/>
  <c r="AU261" i="5"/>
  <c r="AU260" i="5"/>
  <c r="AU259" i="5"/>
  <c r="AU258" i="5"/>
  <c r="AU257" i="5"/>
  <c r="AU256" i="5"/>
  <c r="AU255" i="5"/>
  <c r="AU254" i="5"/>
  <c r="AU253" i="5"/>
  <c r="AU252" i="5"/>
  <c r="AU251" i="5"/>
  <c r="AU250" i="5"/>
  <c r="AU249" i="5"/>
  <c r="AU248" i="5"/>
  <c r="AU247" i="5"/>
  <c r="AU246" i="5"/>
  <c r="AU245" i="5"/>
  <c r="AU244" i="5"/>
  <c r="AU243" i="5"/>
  <c r="AU242" i="5"/>
  <c r="AU241" i="5"/>
  <c r="AU240" i="5"/>
  <c r="AU239" i="5"/>
  <c r="AU238" i="5"/>
  <c r="AU237" i="5"/>
  <c r="AU236" i="5"/>
  <c r="AU235" i="5"/>
  <c r="AU234" i="5"/>
  <c r="AU233" i="5"/>
  <c r="AU232" i="5"/>
  <c r="AU231" i="5"/>
  <c r="AU230" i="5"/>
  <c r="AU229" i="5"/>
  <c r="AU228" i="5"/>
  <c r="AU227" i="5"/>
  <c r="AU226" i="5"/>
  <c r="AU225" i="5"/>
  <c r="AU224" i="5"/>
  <c r="AU223" i="5"/>
  <c r="AU222" i="5"/>
  <c r="AU221" i="5"/>
  <c r="AU220" i="5"/>
  <c r="AU219" i="5"/>
  <c r="AU218" i="5"/>
  <c r="AU217" i="5"/>
  <c r="AU216" i="5"/>
  <c r="AU215" i="5"/>
  <c r="AU214" i="5"/>
  <c r="AU213" i="5"/>
  <c r="AU212" i="5"/>
  <c r="AU211" i="5"/>
  <c r="AU210" i="5"/>
  <c r="AU209" i="5"/>
  <c r="AU208" i="5"/>
  <c r="AU207" i="5"/>
  <c r="AU206" i="5"/>
  <c r="AU205" i="5"/>
  <c r="AU204" i="5"/>
  <c r="AU203" i="5"/>
  <c r="AU202" i="5"/>
  <c r="AU201" i="5"/>
  <c r="AU200" i="5"/>
  <c r="AU199" i="5"/>
  <c r="AU198" i="5"/>
  <c r="AU197" i="5"/>
  <c r="AU196" i="5"/>
  <c r="AU195" i="5"/>
  <c r="AU194" i="5"/>
  <c r="AU193" i="5"/>
  <c r="AU192" i="5"/>
  <c r="AU191" i="5"/>
  <c r="AU190" i="5"/>
  <c r="AU189" i="5"/>
  <c r="AU188" i="5"/>
  <c r="AU187" i="5"/>
  <c r="AU186" i="5"/>
  <c r="AU185" i="5"/>
  <c r="AU184" i="5"/>
  <c r="AU183" i="5"/>
  <c r="AU182" i="5"/>
  <c r="AU181" i="5"/>
  <c r="AU180" i="5"/>
  <c r="AU179" i="5"/>
  <c r="AU178" i="5"/>
  <c r="AU177" i="5"/>
  <c r="AU176" i="5"/>
  <c r="AU175" i="5"/>
  <c r="AU174" i="5"/>
  <c r="AU173" i="5"/>
  <c r="AU172" i="5"/>
  <c r="AU171" i="5"/>
  <c r="AU170" i="5"/>
  <c r="AU169" i="5"/>
  <c r="AU168" i="5"/>
  <c r="AU167" i="5"/>
  <c r="AU166" i="5"/>
  <c r="AU165" i="5"/>
  <c r="AU164" i="5"/>
  <c r="AU163" i="5"/>
  <c r="AU162" i="5"/>
  <c r="AU161" i="5"/>
  <c r="AU160" i="5"/>
  <c r="AU159" i="5"/>
  <c r="AU158" i="5"/>
  <c r="AU157" i="5"/>
  <c r="AU156" i="5"/>
  <c r="AU155" i="5"/>
  <c r="AU154" i="5"/>
  <c r="AU153" i="5"/>
  <c r="AU152" i="5"/>
  <c r="AU151" i="5"/>
  <c r="AU150" i="5"/>
  <c r="AU149" i="5"/>
  <c r="AU148" i="5"/>
  <c r="AU147" i="5"/>
  <c r="AU146" i="5"/>
  <c r="AU145" i="5"/>
  <c r="AU144" i="5"/>
  <c r="AU143" i="5"/>
  <c r="AU142" i="5"/>
  <c r="AU141" i="5"/>
  <c r="AU140" i="5"/>
  <c r="AU139" i="5"/>
  <c r="AU138" i="5"/>
  <c r="AU137" i="5"/>
  <c r="AU136" i="5"/>
  <c r="AU135" i="5"/>
  <c r="AU134" i="5"/>
  <c r="AU133" i="5"/>
  <c r="AU132" i="5"/>
  <c r="AU131" i="5"/>
  <c r="AU130" i="5"/>
  <c r="AU129" i="5"/>
  <c r="AU128" i="5"/>
  <c r="AU127" i="5"/>
  <c r="AU126" i="5"/>
  <c r="AU125" i="5"/>
  <c r="AU124" i="5"/>
  <c r="AU123" i="5"/>
  <c r="AU122" i="5"/>
  <c r="AU121" i="5"/>
  <c r="AU120" i="5"/>
  <c r="AU119" i="5"/>
  <c r="AU118" i="5"/>
  <c r="AU117" i="5"/>
  <c r="AU116" i="5"/>
  <c r="AU115" i="5"/>
  <c r="AU114" i="5"/>
  <c r="AU113" i="5"/>
  <c r="AU112" i="5"/>
  <c r="AU111" i="5"/>
  <c r="AU110" i="5"/>
  <c r="AU109" i="5"/>
  <c r="AU108" i="5"/>
  <c r="AU107" i="5"/>
  <c r="AU106" i="5"/>
  <c r="AU105" i="5"/>
  <c r="AU104" i="5"/>
  <c r="AU103" i="5"/>
  <c r="AU102" i="5"/>
  <c r="AU101" i="5"/>
  <c r="AU100" i="5"/>
  <c r="AU99" i="5"/>
  <c r="AU98" i="5"/>
  <c r="AU97" i="5"/>
  <c r="AU96" i="5"/>
  <c r="AU95" i="5"/>
  <c r="AU94" i="5"/>
  <c r="AU93" i="5"/>
  <c r="AU92" i="5"/>
  <c r="AU91" i="5"/>
  <c r="AU90" i="5"/>
  <c r="AU89" i="5"/>
  <c r="AU88" i="5"/>
  <c r="AU87" i="5"/>
  <c r="AU86" i="5"/>
  <c r="AU85" i="5"/>
  <c r="AU84" i="5"/>
  <c r="AU83" i="5"/>
  <c r="AU82" i="5"/>
  <c r="AU81" i="5"/>
  <c r="AU80" i="5"/>
  <c r="AU79" i="5"/>
  <c r="AU78" i="5"/>
  <c r="AU77" i="5"/>
  <c r="AU76" i="5"/>
  <c r="AU75" i="5"/>
  <c r="AU74" i="5"/>
  <c r="AU73" i="5"/>
  <c r="AU72" i="5"/>
  <c r="AU71" i="5"/>
  <c r="AU70" i="5"/>
  <c r="AU69" i="5"/>
  <c r="AU68" i="5"/>
  <c r="AU67" i="5"/>
  <c r="AU66" i="5"/>
  <c r="AU65" i="5"/>
  <c r="AU64" i="5"/>
  <c r="AU63" i="5"/>
  <c r="AU62" i="5"/>
  <c r="AU61" i="5"/>
  <c r="AU60" i="5"/>
  <c r="AU59" i="5"/>
  <c r="AU58" i="5"/>
  <c r="AU57" i="5"/>
  <c r="AU56" i="5"/>
  <c r="AU55" i="5"/>
  <c r="AU54" i="5"/>
  <c r="AU53" i="5"/>
  <c r="AU52" i="5"/>
  <c r="AU51" i="5"/>
  <c r="AU50" i="5"/>
  <c r="AU49" i="5"/>
  <c r="AU48" i="5"/>
  <c r="AU47" i="5"/>
  <c r="AU46" i="5"/>
  <c r="AU45" i="5"/>
  <c r="AU44" i="5"/>
  <c r="AU43" i="5"/>
  <c r="AU42" i="5"/>
  <c r="AU41" i="5"/>
  <c r="AU40" i="5"/>
  <c r="AU39" i="5"/>
  <c r="AU38" i="5"/>
  <c r="AU37" i="5"/>
  <c r="AU36" i="5"/>
  <c r="AU35" i="5"/>
  <c r="AU33" i="5"/>
  <c r="AU32" i="5"/>
  <c r="AU31" i="5"/>
  <c r="AU30" i="5"/>
  <c r="AU29" i="5"/>
  <c r="AU28" i="5"/>
  <c r="AU27" i="5"/>
  <c r="AU26" i="5"/>
  <c r="AN28" i="5" l="1"/>
  <c r="AN29" i="5"/>
  <c r="V28" i="5"/>
  <c r="AL28" i="5" s="1"/>
  <c r="V29" i="5"/>
  <c r="AL29" i="5" s="1"/>
  <c r="AN30" i="5"/>
  <c r="AN31" i="5"/>
  <c r="V30" i="5"/>
  <c r="AL30" i="5" s="1"/>
  <c r="V31" i="5"/>
  <c r="AL31" i="5" s="1"/>
  <c r="U595" i="5" l="1"/>
  <c r="T595" i="5"/>
  <c r="S595" i="5"/>
  <c r="R595" i="5"/>
  <c r="Q595" i="5"/>
  <c r="AN594" i="5"/>
  <c r="V594" i="5"/>
  <c r="AL594" i="5" s="1"/>
  <c r="AN593" i="5"/>
  <c r="V593" i="5"/>
  <c r="AL593" i="5" s="1"/>
  <c r="AN592" i="5"/>
  <c r="V592" i="5"/>
  <c r="AL592" i="5" s="1"/>
  <c r="AN591" i="5"/>
  <c r="V591" i="5"/>
  <c r="AL591" i="5" s="1"/>
  <c r="AN590" i="5"/>
  <c r="V590" i="5"/>
  <c r="AL590" i="5" s="1"/>
  <c r="AN589" i="5"/>
  <c r="V589" i="5"/>
  <c r="AL589" i="5" s="1"/>
  <c r="AN588" i="5"/>
  <c r="V588" i="5"/>
  <c r="AL588" i="5" s="1"/>
  <c r="AN587" i="5"/>
  <c r="V587" i="5"/>
  <c r="AL587" i="5" s="1"/>
  <c r="AN586" i="5"/>
  <c r="V586" i="5"/>
  <c r="AL586" i="5" s="1"/>
  <c r="AN585" i="5"/>
  <c r="V585" i="5"/>
  <c r="AL585" i="5" s="1"/>
  <c r="AN584" i="5"/>
  <c r="V584" i="5"/>
  <c r="AL584" i="5" s="1"/>
  <c r="AN583" i="5"/>
  <c r="V583" i="5"/>
  <c r="AL583" i="5" s="1"/>
  <c r="AN582" i="5"/>
  <c r="V582" i="5"/>
  <c r="AL582" i="5" s="1"/>
  <c r="AN581" i="5"/>
  <c r="V581" i="5"/>
  <c r="AL581" i="5" s="1"/>
  <c r="AN580" i="5"/>
  <c r="V580" i="5"/>
  <c r="AL580" i="5" s="1"/>
  <c r="AN579" i="5"/>
  <c r="V579" i="5"/>
  <c r="AL579" i="5" s="1"/>
  <c r="AN578" i="5"/>
  <c r="V578" i="5"/>
  <c r="AL578" i="5" s="1"/>
  <c r="AN577" i="5"/>
  <c r="V577" i="5"/>
  <c r="AL577" i="5" s="1"/>
  <c r="AN576" i="5"/>
  <c r="V576" i="5"/>
  <c r="AL576" i="5" s="1"/>
  <c r="AN575" i="5"/>
  <c r="V575" i="5"/>
  <c r="AL575" i="5" s="1"/>
  <c r="AN574" i="5"/>
  <c r="V574" i="5"/>
  <c r="AL574" i="5" s="1"/>
  <c r="AN573" i="5"/>
  <c r="V573" i="5"/>
  <c r="AL573" i="5" s="1"/>
  <c r="AN572" i="5"/>
  <c r="V572" i="5"/>
  <c r="AL572" i="5" s="1"/>
  <c r="AN571" i="5"/>
  <c r="V571" i="5"/>
  <c r="AL571" i="5" s="1"/>
  <c r="AN570" i="5"/>
  <c r="V570" i="5"/>
  <c r="AL570" i="5" s="1"/>
  <c r="AN569" i="5"/>
  <c r="V569" i="5"/>
  <c r="AL569" i="5" s="1"/>
  <c r="AN568" i="5"/>
  <c r="V568" i="5"/>
  <c r="AL568" i="5" s="1"/>
  <c r="AN567" i="5"/>
  <c r="V567" i="5"/>
  <c r="AL567" i="5" s="1"/>
  <c r="AN566" i="5"/>
  <c r="V566" i="5"/>
  <c r="AL566" i="5" s="1"/>
  <c r="AN565" i="5"/>
  <c r="V565" i="5"/>
  <c r="AL565" i="5" s="1"/>
  <c r="AN564" i="5"/>
  <c r="V564" i="5"/>
  <c r="AL564" i="5" s="1"/>
  <c r="AN563" i="5"/>
  <c r="V563" i="5"/>
  <c r="AL563" i="5" s="1"/>
  <c r="AN562" i="5"/>
  <c r="V562" i="5"/>
  <c r="AL562" i="5" s="1"/>
  <c r="AN561" i="5"/>
  <c r="V561" i="5"/>
  <c r="AL561" i="5" s="1"/>
  <c r="AN560" i="5"/>
  <c r="V560" i="5"/>
  <c r="AL560" i="5" s="1"/>
  <c r="AN559" i="5"/>
  <c r="V559" i="5"/>
  <c r="AL559" i="5" s="1"/>
  <c r="AN558" i="5"/>
  <c r="V558" i="5"/>
  <c r="AL558" i="5" s="1"/>
  <c r="AN557" i="5"/>
  <c r="V557" i="5"/>
  <c r="AL557" i="5" s="1"/>
  <c r="AN556" i="5"/>
  <c r="V556" i="5"/>
  <c r="AL556" i="5" s="1"/>
  <c r="AN555" i="5"/>
  <c r="V555" i="5"/>
  <c r="AL555" i="5" s="1"/>
  <c r="AN554" i="5"/>
  <c r="V554" i="5"/>
  <c r="AL554" i="5" s="1"/>
  <c r="AN553" i="5"/>
  <c r="V553" i="5"/>
  <c r="AL553" i="5" s="1"/>
  <c r="AN552" i="5"/>
  <c r="V552" i="5"/>
  <c r="AL552" i="5" s="1"/>
  <c r="AN551" i="5"/>
  <c r="V551" i="5"/>
  <c r="AL551" i="5" s="1"/>
  <c r="AN550" i="5"/>
  <c r="V550" i="5"/>
  <c r="AL550" i="5" s="1"/>
  <c r="AN549" i="5"/>
  <c r="V549" i="5"/>
  <c r="AL549" i="5" s="1"/>
  <c r="AN548" i="5"/>
  <c r="V548" i="5"/>
  <c r="AL548" i="5" s="1"/>
  <c r="AN547" i="5"/>
  <c r="V547" i="5"/>
  <c r="AL547" i="5" s="1"/>
  <c r="AN546" i="5"/>
  <c r="V546" i="5"/>
  <c r="AL546" i="5" s="1"/>
  <c r="AN545" i="5"/>
  <c r="V545" i="5"/>
  <c r="AL545" i="5" s="1"/>
  <c r="AN544" i="5"/>
  <c r="V544" i="5"/>
  <c r="AL544" i="5" s="1"/>
  <c r="AN543" i="5"/>
  <c r="V543" i="5"/>
  <c r="AL543" i="5" s="1"/>
  <c r="AN542" i="5"/>
  <c r="V542" i="5"/>
  <c r="AL542" i="5" s="1"/>
  <c r="AN541" i="5"/>
  <c r="V541" i="5"/>
  <c r="AL541" i="5" s="1"/>
  <c r="AN540" i="5"/>
  <c r="V540" i="5"/>
  <c r="AL540" i="5" s="1"/>
  <c r="AN539" i="5"/>
  <c r="V539" i="5"/>
  <c r="AL539" i="5" s="1"/>
  <c r="AN538" i="5"/>
  <c r="V538" i="5"/>
  <c r="AL538" i="5" s="1"/>
  <c r="AN537" i="5"/>
  <c r="V537" i="5"/>
  <c r="AL537" i="5" s="1"/>
  <c r="AN536" i="5"/>
  <c r="V536" i="5"/>
  <c r="AL536" i="5" s="1"/>
  <c r="AN535" i="5"/>
  <c r="V535" i="5"/>
  <c r="AL535" i="5" s="1"/>
  <c r="AN534" i="5"/>
  <c r="V534" i="5"/>
  <c r="AL534" i="5" s="1"/>
  <c r="AN533" i="5"/>
  <c r="V533" i="5"/>
  <c r="AL533" i="5" s="1"/>
  <c r="AN532" i="5"/>
  <c r="V532" i="5"/>
  <c r="AL532" i="5" s="1"/>
  <c r="AN531" i="5"/>
  <c r="V531" i="5"/>
  <c r="AL531" i="5" s="1"/>
  <c r="AN530" i="5"/>
  <c r="V530" i="5"/>
  <c r="AL530" i="5" s="1"/>
  <c r="AN529" i="5"/>
  <c r="V529" i="5"/>
  <c r="AL529" i="5" s="1"/>
  <c r="AN528" i="5"/>
  <c r="V528" i="5"/>
  <c r="AL528" i="5" s="1"/>
  <c r="AN527" i="5"/>
  <c r="V527" i="5"/>
  <c r="AL527" i="5" s="1"/>
  <c r="AN526" i="5"/>
  <c r="V526" i="5"/>
  <c r="AL526" i="5" s="1"/>
  <c r="AN525" i="5"/>
  <c r="V525" i="5"/>
  <c r="AL525" i="5" s="1"/>
  <c r="AN524" i="5"/>
  <c r="V524" i="5"/>
  <c r="AL524" i="5" s="1"/>
  <c r="AN523" i="5"/>
  <c r="V523" i="5"/>
  <c r="AL523" i="5" s="1"/>
  <c r="AN522" i="5"/>
  <c r="V522" i="5"/>
  <c r="AL522" i="5" s="1"/>
  <c r="AN521" i="5"/>
  <c r="V521" i="5"/>
  <c r="AL521" i="5" s="1"/>
  <c r="AN520" i="5"/>
  <c r="V520" i="5"/>
  <c r="AL520" i="5" s="1"/>
  <c r="AN519" i="5"/>
  <c r="V519" i="5"/>
  <c r="AL519" i="5" s="1"/>
  <c r="AN518" i="5"/>
  <c r="V518" i="5"/>
  <c r="AL518" i="5" s="1"/>
  <c r="AN517" i="5"/>
  <c r="V517" i="5"/>
  <c r="AL517" i="5" s="1"/>
  <c r="AN516" i="5"/>
  <c r="V516" i="5"/>
  <c r="AL516" i="5" s="1"/>
  <c r="AN515" i="5"/>
  <c r="V515" i="5"/>
  <c r="AL515" i="5" s="1"/>
  <c r="AN514" i="5"/>
  <c r="V514" i="5"/>
  <c r="AL514" i="5" s="1"/>
  <c r="AN513" i="5"/>
  <c r="V513" i="5"/>
  <c r="AL513" i="5" s="1"/>
  <c r="AN512" i="5"/>
  <c r="V512" i="5"/>
  <c r="AL512" i="5" s="1"/>
  <c r="AN511" i="5"/>
  <c r="V511" i="5"/>
  <c r="AL511" i="5" s="1"/>
  <c r="AN510" i="5"/>
  <c r="V510" i="5"/>
  <c r="AL510" i="5" s="1"/>
  <c r="AN509" i="5"/>
  <c r="V509" i="5"/>
  <c r="AL509" i="5" s="1"/>
  <c r="AN508" i="5"/>
  <c r="V508" i="5"/>
  <c r="AL508" i="5" s="1"/>
  <c r="AN507" i="5"/>
  <c r="V507" i="5"/>
  <c r="AL507" i="5" s="1"/>
  <c r="AN506" i="5"/>
  <c r="V506" i="5"/>
  <c r="AL506" i="5" s="1"/>
  <c r="AN505" i="5"/>
  <c r="V505" i="5"/>
  <c r="AL505" i="5" s="1"/>
  <c r="AN504" i="5"/>
  <c r="V504" i="5"/>
  <c r="AL504" i="5" s="1"/>
  <c r="AN503" i="5"/>
  <c r="V503" i="5"/>
  <c r="AL503" i="5" s="1"/>
  <c r="AN502" i="5"/>
  <c r="V502" i="5"/>
  <c r="AL502" i="5" s="1"/>
  <c r="AN501" i="5"/>
  <c r="V501" i="5"/>
  <c r="AL501" i="5" s="1"/>
  <c r="AN500" i="5"/>
  <c r="V500" i="5"/>
  <c r="AL500" i="5" s="1"/>
  <c r="AN499" i="5"/>
  <c r="V499" i="5"/>
  <c r="AL499" i="5" s="1"/>
  <c r="AN498" i="5"/>
  <c r="V498" i="5"/>
  <c r="AL498" i="5" s="1"/>
  <c r="AN497" i="5"/>
  <c r="V497" i="5"/>
  <c r="AL497" i="5" s="1"/>
  <c r="AN496" i="5"/>
  <c r="V496" i="5"/>
  <c r="AL496" i="5" s="1"/>
  <c r="AN495" i="5"/>
  <c r="V495" i="5"/>
  <c r="AL495" i="5" s="1"/>
  <c r="AN494" i="5"/>
  <c r="V494" i="5"/>
  <c r="AL494" i="5" s="1"/>
  <c r="AN493" i="5"/>
  <c r="V493" i="5"/>
  <c r="AL493" i="5" s="1"/>
  <c r="AN492" i="5"/>
  <c r="V492" i="5"/>
  <c r="AL492" i="5" s="1"/>
  <c r="AN491" i="5"/>
  <c r="V491" i="5"/>
  <c r="AL491" i="5" s="1"/>
  <c r="AN490" i="5"/>
  <c r="V490" i="5"/>
  <c r="AL490" i="5" s="1"/>
  <c r="AN489" i="5"/>
  <c r="V489" i="5"/>
  <c r="AL489" i="5" s="1"/>
  <c r="AN488" i="5"/>
  <c r="V488" i="5"/>
  <c r="AL488" i="5" s="1"/>
  <c r="AN487" i="5"/>
  <c r="V487" i="5"/>
  <c r="AL487" i="5" s="1"/>
  <c r="AN486" i="5"/>
  <c r="V486" i="5"/>
  <c r="AL486" i="5" s="1"/>
  <c r="AN485" i="5"/>
  <c r="V485" i="5"/>
  <c r="AL485" i="5" s="1"/>
  <c r="AN484" i="5"/>
  <c r="V484" i="5"/>
  <c r="AL484" i="5" s="1"/>
  <c r="AN483" i="5"/>
  <c r="V483" i="5"/>
  <c r="AL483" i="5" s="1"/>
  <c r="AN482" i="5"/>
  <c r="V482" i="5"/>
  <c r="AL482" i="5" s="1"/>
  <c r="AN481" i="5"/>
  <c r="V481" i="5"/>
  <c r="AL481" i="5" s="1"/>
  <c r="AN480" i="5"/>
  <c r="V480" i="5"/>
  <c r="AL480" i="5" s="1"/>
  <c r="AN479" i="5"/>
  <c r="V479" i="5"/>
  <c r="AL479" i="5" s="1"/>
  <c r="AN478" i="5"/>
  <c r="V478" i="5"/>
  <c r="AL478" i="5" s="1"/>
  <c r="AN477" i="5"/>
  <c r="V477" i="5"/>
  <c r="AL477" i="5" s="1"/>
  <c r="AN476" i="5"/>
  <c r="V476" i="5"/>
  <c r="AL476" i="5" s="1"/>
  <c r="AN475" i="5"/>
  <c r="V475" i="5"/>
  <c r="AL475" i="5" s="1"/>
  <c r="AN474" i="5"/>
  <c r="V474" i="5"/>
  <c r="AL474" i="5" s="1"/>
  <c r="AN473" i="5"/>
  <c r="V473" i="5"/>
  <c r="AL473" i="5" s="1"/>
  <c r="AN472" i="5"/>
  <c r="V472" i="5"/>
  <c r="AL472" i="5" s="1"/>
  <c r="AN471" i="5"/>
  <c r="V471" i="5"/>
  <c r="AL471" i="5" s="1"/>
  <c r="AN470" i="5"/>
  <c r="V470" i="5"/>
  <c r="AL470" i="5" s="1"/>
  <c r="AN469" i="5"/>
  <c r="V469" i="5"/>
  <c r="AL469" i="5" s="1"/>
  <c r="AN468" i="5"/>
  <c r="V468" i="5"/>
  <c r="AL468" i="5" s="1"/>
  <c r="AN467" i="5"/>
  <c r="V467" i="5"/>
  <c r="AL467" i="5" s="1"/>
  <c r="AN466" i="5"/>
  <c r="V466" i="5"/>
  <c r="AL466" i="5" s="1"/>
  <c r="AN465" i="5"/>
  <c r="V465" i="5"/>
  <c r="AL465" i="5" s="1"/>
  <c r="AN464" i="5"/>
  <c r="V464" i="5"/>
  <c r="AL464" i="5" s="1"/>
  <c r="AN463" i="5"/>
  <c r="V463" i="5"/>
  <c r="AL463" i="5" s="1"/>
  <c r="AN462" i="5"/>
  <c r="V462" i="5"/>
  <c r="AL462" i="5" s="1"/>
  <c r="AN461" i="5"/>
  <c r="V461" i="5"/>
  <c r="AL461" i="5" s="1"/>
  <c r="AN460" i="5"/>
  <c r="V460" i="5"/>
  <c r="AL460" i="5" s="1"/>
  <c r="AN459" i="5"/>
  <c r="V459" i="5"/>
  <c r="AL459" i="5" s="1"/>
  <c r="AN458" i="5"/>
  <c r="V458" i="5"/>
  <c r="AL458" i="5" s="1"/>
  <c r="AN457" i="5"/>
  <c r="V457" i="5"/>
  <c r="AL457" i="5" s="1"/>
  <c r="AN456" i="5"/>
  <c r="V456" i="5"/>
  <c r="AL456" i="5" s="1"/>
  <c r="AN455" i="5"/>
  <c r="V455" i="5"/>
  <c r="AL455" i="5" s="1"/>
  <c r="AN454" i="5"/>
  <c r="V454" i="5"/>
  <c r="AL454" i="5" s="1"/>
  <c r="AN453" i="5"/>
  <c r="V453" i="5"/>
  <c r="AL453" i="5" s="1"/>
  <c r="AN452" i="5"/>
  <c r="V452" i="5"/>
  <c r="AL452" i="5" s="1"/>
  <c r="AN451" i="5"/>
  <c r="V451" i="5"/>
  <c r="AL451" i="5" s="1"/>
  <c r="AN450" i="5"/>
  <c r="V450" i="5"/>
  <c r="AL450" i="5" s="1"/>
  <c r="AN449" i="5"/>
  <c r="V449" i="5"/>
  <c r="AL449" i="5" s="1"/>
  <c r="AN448" i="5"/>
  <c r="V448" i="5"/>
  <c r="AL448" i="5" s="1"/>
  <c r="AN447" i="5"/>
  <c r="V447" i="5"/>
  <c r="AL447" i="5" s="1"/>
  <c r="AN446" i="5"/>
  <c r="V446" i="5"/>
  <c r="AL446" i="5" s="1"/>
  <c r="AN445" i="5"/>
  <c r="V445" i="5"/>
  <c r="AL445" i="5" s="1"/>
  <c r="AN444" i="5"/>
  <c r="V444" i="5"/>
  <c r="AL444" i="5" s="1"/>
  <c r="AN443" i="5"/>
  <c r="V443" i="5"/>
  <c r="AL443" i="5" s="1"/>
  <c r="AN442" i="5"/>
  <c r="V442" i="5"/>
  <c r="AL442" i="5" s="1"/>
  <c r="AN441" i="5"/>
  <c r="V441" i="5"/>
  <c r="AL441" i="5" s="1"/>
  <c r="AN440" i="5"/>
  <c r="V440" i="5"/>
  <c r="AL440" i="5" s="1"/>
  <c r="AN439" i="5"/>
  <c r="V439" i="5"/>
  <c r="AL439" i="5" s="1"/>
  <c r="AN438" i="5"/>
  <c r="V438" i="5"/>
  <c r="AL438" i="5" s="1"/>
  <c r="AN437" i="5"/>
  <c r="V437" i="5"/>
  <c r="AL437" i="5" s="1"/>
  <c r="AN436" i="5"/>
  <c r="V436" i="5"/>
  <c r="AL436" i="5" s="1"/>
  <c r="AN435" i="5"/>
  <c r="V435" i="5"/>
  <c r="AL435" i="5" s="1"/>
  <c r="AN434" i="5"/>
  <c r="V434" i="5"/>
  <c r="AL434" i="5" s="1"/>
  <c r="AN433" i="5"/>
  <c r="V433" i="5"/>
  <c r="AL433" i="5" s="1"/>
  <c r="AN432" i="5"/>
  <c r="V432" i="5"/>
  <c r="AL432" i="5" s="1"/>
  <c r="AN431" i="5"/>
  <c r="V431" i="5"/>
  <c r="AL431" i="5" s="1"/>
  <c r="AN430" i="5"/>
  <c r="V430" i="5"/>
  <c r="AL430" i="5" s="1"/>
  <c r="AN429" i="5"/>
  <c r="V429" i="5"/>
  <c r="AL429" i="5" s="1"/>
  <c r="AN428" i="5"/>
  <c r="V428" i="5"/>
  <c r="AL428" i="5" s="1"/>
  <c r="AN427" i="5"/>
  <c r="V427" i="5"/>
  <c r="AL427" i="5" s="1"/>
  <c r="AN426" i="5"/>
  <c r="V426" i="5"/>
  <c r="AL426" i="5" s="1"/>
  <c r="AN425" i="5"/>
  <c r="V425" i="5"/>
  <c r="AL425" i="5" s="1"/>
  <c r="AN424" i="5"/>
  <c r="V424" i="5"/>
  <c r="AL424" i="5" s="1"/>
  <c r="AN423" i="5"/>
  <c r="V423" i="5"/>
  <c r="AL423" i="5" s="1"/>
  <c r="AN422" i="5"/>
  <c r="V422" i="5"/>
  <c r="AL422" i="5" s="1"/>
  <c r="AN421" i="5"/>
  <c r="V421" i="5"/>
  <c r="AL421" i="5" s="1"/>
  <c r="AN420" i="5"/>
  <c r="V420" i="5"/>
  <c r="AL420" i="5" s="1"/>
  <c r="AN419" i="5"/>
  <c r="V419" i="5"/>
  <c r="AL419" i="5" s="1"/>
  <c r="AN418" i="5"/>
  <c r="V418" i="5"/>
  <c r="AL418" i="5" s="1"/>
  <c r="AN417" i="5"/>
  <c r="V417" i="5"/>
  <c r="AL417" i="5" s="1"/>
  <c r="AN416" i="5"/>
  <c r="V416" i="5"/>
  <c r="AL416" i="5" s="1"/>
  <c r="AN415" i="5"/>
  <c r="V415" i="5"/>
  <c r="AL415" i="5" s="1"/>
  <c r="AN414" i="5"/>
  <c r="V414" i="5"/>
  <c r="AL414" i="5" s="1"/>
  <c r="AN413" i="5"/>
  <c r="V413" i="5"/>
  <c r="AL413" i="5" s="1"/>
  <c r="AN412" i="5"/>
  <c r="V412" i="5"/>
  <c r="AL412" i="5" s="1"/>
  <c r="AN411" i="5"/>
  <c r="V411" i="5"/>
  <c r="AL411" i="5" s="1"/>
  <c r="AN410" i="5"/>
  <c r="V410" i="5"/>
  <c r="AL410" i="5" s="1"/>
  <c r="AN409" i="5"/>
  <c r="V409" i="5"/>
  <c r="AL409" i="5" s="1"/>
  <c r="AN408" i="5"/>
  <c r="V408" i="5"/>
  <c r="AL408" i="5" s="1"/>
  <c r="AN407" i="5"/>
  <c r="V407" i="5"/>
  <c r="AL407" i="5" s="1"/>
  <c r="AN406" i="5"/>
  <c r="V406" i="5"/>
  <c r="AL406" i="5" s="1"/>
  <c r="AN405" i="5"/>
  <c r="V405" i="5"/>
  <c r="AL405" i="5" s="1"/>
  <c r="AN404" i="5"/>
  <c r="V404" i="5"/>
  <c r="AL404" i="5" s="1"/>
  <c r="AN403" i="5"/>
  <c r="V403" i="5"/>
  <c r="AL403" i="5" s="1"/>
  <c r="AN402" i="5"/>
  <c r="V402" i="5"/>
  <c r="AL402" i="5" s="1"/>
  <c r="AN401" i="5"/>
  <c r="V401" i="5"/>
  <c r="AL401" i="5" s="1"/>
  <c r="AN400" i="5"/>
  <c r="V400" i="5"/>
  <c r="AL400" i="5" s="1"/>
  <c r="AN399" i="5"/>
  <c r="V399" i="5"/>
  <c r="AL399" i="5" s="1"/>
  <c r="AN398" i="5"/>
  <c r="V398" i="5"/>
  <c r="AL398" i="5" s="1"/>
  <c r="AN397" i="5"/>
  <c r="V397" i="5"/>
  <c r="AL397" i="5" s="1"/>
  <c r="AN396" i="5"/>
  <c r="V396" i="5"/>
  <c r="AL396" i="5" s="1"/>
  <c r="AN395" i="5"/>
  <c r="V395" i="5"/>
  <c r="AL395" i="5" s="1"/>
  <c r="AN394" i="5"/>
  <c r="V394" i="5"/>
  <c r="AL394" i="5" s="1"/>
  <c r="AN393" i="5"/>
  <c r="V393" i="5"/>
  <c r="AL393" i="5" s="1"/>
  <c r="AN392" i="5"/>
  <c r="V392" i="5"/>
  <c r="AL392" i="5" s="1"/>
  <c r="AN391" i="5"/>
  <c r="V391" i="5"/>
  <c r="AL391" i="5" s="1"/>
  <c r="AN390" i="5"/>
  <c r="V390" i="5"/>
  <c r="AL390" i="5" s="1"/>
  <c r="AN389" i="5"/>
  <c r="V389" i="5"/>
  <c r="AL389" i="5" s="1"/>
  <c r="AN388" i="5"/>
  <c r="V388" i="5"/>
  <c r="AL388" i="5" s="1"/>
  <c r="AN387" i="5"/>
  <c r="V387" i="5"/>
  <c r="AL387" i="5" s="1"/>
  <c r="AN386" i="5"/>
  <c r="V386" i="5"/>
  <c r="AL386" i="5" s="1"/>
  <c r="AN385" i="5"/>
  <c r="V385" i="5"/>
  <c r="AL385" i="5" s="1"/>
  <c r="AN384" i="5"/>
  <c r="V384" i="5"/>
  <c r="AL384" i="5" s="1"/>
  <c r="AN383" i="5"/>
  <c r="V383" i="5"/>
  <c r="AL383" i="5" s="1"/>
  <c r="AN382" i="5"/>
  <c r="V382" i="5"/>
  <c r="AL382" i="5" s="1"/>
  <c r="AN381" i="5"/>
  <c r="V381" i="5"/>
  <c r="AL381" i="5" s="1"/>
  <c r="AN380" i="5"/>
  <c r="V380" i="5"/>
  <c r="AL380" i="5" s="1"/>
  <c r="AN379" i="5"/>
  <c r="V379" i="5"/>
  <c r="AL379" i="5" s="1"/>
  <c r="AN378" i="5"/>
  <c r="V378" i="5"/>
  <c r="AL378" i="5" s="1"/>
  <c r="AN377" i="5"/>
  <c r="V377" i="5"/>
  <c r="AL377" i="5" s="1"/>
  <c r="AN376" i="5"/>
  <c r="V376" i="5"/>
  <c r="AL376" i="5" s="1"/>
  <c r="AN375" i="5"/>
  <c r="V375" i="5"/>
  <c r="AL375" i="5" s="1"/>
  <c r="AN374" i="5"/>
  <c r="V374" i="5"/>
  <c r="AL374" i="5" s="1"/>
  <c r="AN373" i="5"/>
  <c r="V373" i="5"/>
  <c r="AL373" i="5" s="1"/>
  <c r="AN372" i="5"/>
  <c r="V372" i="5"/>
  <c r="AL372" i="5" s="1"/>
  <c r="AN371" i="5"/>
  <c r="V371" i="5"/>
  <c r="AL371" i="5" s="1"/>
  <c r="AN370" i="5"/>
  <c r="V370" i="5"/>
  <c r="AL370" i="5" s="1"/>
  <c r="AN369" i="5"/>
  <c r="V369" i="5"/>
  <c r="AL369" i="5" s="1"/>
  <c r="AN368" i="5"/>
  <c r="V368" i="5"/>
  <c r="AL368" i="5" s="1"/>
  <c r="AN367" i="5"/>
  <c r="V367" i="5"/>
  <c r="AL367" i="5" s="1"/>
  <c r="AN366" i="5"/>
  <c r="V366" i="5"/>
  <c r="AL366" i="5" s="1"/>
  <c r="AN365" i="5"/>
  <c r="V365" i="5"/>
  <c r="AL365" i="5" s="1"/>
  <c r="AN364" i="5"/>
  <c r="V364" i="5"/>
  <c r="AL364" i="5" s="1"/>
  <c r="AN363" i="5"/>
  <c r="V363" i="5"/>
  <c r="AL363" i="5" s="1"/>
  <c r="AN362" i="5"/>
  <c r="V362" i="5"/>
  <c r="AL362" i="5" s="1"/>
  <c r="AN361" i="5"/>
  <c r="V361" i="5"/>
  <c r="AL361" i="5" s="1"/>
  <c r="AN360" i="5"/>
  <c r="V360" i="5"/>
  <c r="AL360" i="5" s="1"/>
  <c r="AN359" i="5"/>
  <c r="V359" i="5"/>
  <c r="AL359" i="5" s="1"/>
  <c r="AN358" i="5"/>
  <c r="V358" i="5"/>
  <c r="AL358" i="5" s="1"/>
  <c r="AN357" i="5"/>
  <c r="V357" i="5"/>
  <c r="AL357" i="5" s="1"/>
  <c r="AN356" i="5"/>
  <c r="V356" i="5"/>
  <c r="AL356" i="5" s="1"/>
  <c r="AN355" i="5"/>
  <c r="V355" i="5"/>
  <c r="AL355" i="5" s="1"/>
  <c r="AN354" i="5"/>
  <c r="V354" i="5"/>
  <c r="AL354" i="5" s="1"/>
  <c r="AN353" i="5"/>
  <c r="V353" i="5"/>
  <c r="AL353" i="5" s="1"/>
  <c r="AN352" i="5"/>
  <c r="V352" i="5"/>
  <c r="AL352" i="5" s="1"/>
  <c r="AN351" i="5"/>
  <c r="V351" i="5"/>
  <c r="AL351" i="5" s="1"/>
  <c r="AN350" i="5"/>
  <c r="V350" i="5"/>
  <c r="AL350" i="5" s="1"/>
  <c r="AN349" i="5"/>
  <c r="V349" i="5"/>
  <c r="AL349" i="5" s="1"/>
  <c r="AN348" i="5"/>
  <c r="V348" i="5"/>
  <c r="AL348" i="5" s="1"/>
  <c r="AN347" i="5"/>
  <c r="V347" i="5"/>
  <c r="AL347" i="5" s="1"/>
  <c r="AN346" i="5"/>
  <c r="V346" i="5"/>
  <c r="AL346" i="5" s="1"/>
  <c r="AN345" i="5"/>
  <c r="V345" i="5"/>
  <c r="AL345" i="5" s="1"/>
  <c r="AN344" i="5"/>
  <c r="V344" i="5"/>
  <c r="AL344" i="5" s="1"/>
  <c r="AN343" i="5"/>
  <c r="V343" i="5"/>
  <c r="AL343" i="5" s="1"/>
  <c r="AN342" i="5"/>
  <c r="V342" i="5"/>
  <c r="AL342" i="5" s="1"/>
  <c r="AN341" i="5"/>
  <c r="V341" i="5"/>
  <c r="AL341" i="5" s="1"/>
  <c r="AN340" i="5"/>
  <c r="V340" i="5"/>
  <c r="AL340" i="5" s="1"/>
  <c r="AN339" i="5"/>
  <c r="V339" i="5"/>
  <c r="AL339" i="5" s="1"/>
  <c r="AN338" i="5"/>
  <c r="V338" i="5"/>
  <c r="AL338" i="5" s="1"/>
  <c r="AN337" i="5"/>
  <c r="V337" i="5"/>
  <c r="AL337" i="5" s="1"/>
  <c r="AN336" i="5"/>
  <c r="V336" i="5"/>
  <c r="AL336" i="5" s="1"/>
  <c r="AN335" i="5"/>
  <c r="V335" i="5"/>
  <c r="AL335" i="5" s="1"/>
  <c r="AN334" i="5"/>
  <c r="V334" i="5"/>
  <c r="AL334" i="5" s="1"/>
  <c r="AN333" i="5"/>
  <c r="V333" i="5"/>
  <c r="AL333" i="5" s="1"/>
  <c r="AN332" i="5"/>
  <c r="V332" i="5"/>
  <c r="AL332" i="5" s="1"/>
  <c r="AN331" i="5"/>
  <c r="V331" i="5"/>
  <c r="AL331" i="5" s="1"/>
  <c r="AN330" i="5"/>
  <c r="V330" i="5"/>
  <c r="AL330" i="5" s="1"/>
  <c r="AN329" i="5"/>
  <c r="V329" i="5"/>
  <c r="AL329" i="5" s="1"/>
  <c r="AN328" i="5"/>
  <c r="V328" i="5"/>
  <c r="AL328" i="5" s="1"/>
  <c r="AN327" i="5"/>
  <c r="V327" i="5"/>
  <c r="AL327" i="5" s="1"/>
  <c r="AN326" i="5"/>
  <c r="V326" i="5"/>
  <c r="AL326" i="5" s="1"/>
  <c r="AN325" i="5"/>
  <c r="V325" i="5"/>
  <c r="AL325" i="5" s="1"/>
  <c r="AN324" i="5"/>
  <c r="V324" i="5"/>
  <c r="AL324" i="5" s="1"/>
  <c r="AN323" i="5"/>
  <c r="V323" i="5"/>
  <c r="AL323" i="5" s="1"/>
  <c r="AN322" i="5"/>
  <c r="V322" i="5"/>
  <c r="AL322" i="5" s="1"/>
  <c r="AN321" i="5"/>
  <c r="V321" i="5"/>
  <c r="AL321" i="5" s="1"/>
  <c r="AN320" i="5"/>
  <c r="V320" i="5"/>
  <c r="AL320" i="5" s="1"/>
  <c r="AN319" i="5"/>
  <c r="V319" i="5"/>
  <c r="AL319" i="5" s="1"/>
  <c r="AN318" i="5"/>
  <c r="V318" i="5"/>
  <c r="AL318" i="5" s="1"/>
  <c r="AN317" i="5"/>
  <c r="V317" i="5"/>
  <c r="AL317" i="5" s="1"/>
  <c r="AN316" i="5"/>
  <c r="V316" i="5"/>
  <c r="AL316" i="5" s="1"/>
  <c r="AN315" i="5"/>
  <c r="V315" i="5"/>
  <c r="AL315" i="5" s="1"/>
  <c r="AN314" i="5"/>
  <c r="V314" i="5"/>
  <c r="AL314" i="5" s="1"/>
  <c r="AN313" i="5"/>
  <c r="V313" i="5"/>
  <c r="AL313" i="5" s="1"/>
  <c r="AN312" i="5"/>
  <c r="V312" i="5"/>
  <c r="AL312" i="5" s="1"/>
  <c r="AN311" i="5"/>
  <c r="V311" i="5"/>
  <c r="AL311" i="5" s="1"/>
  <c r="AN310" i="5"/>
  <c r="V310" i="5"/>
  <c r="AL310" i="5" s="1"/>
  <c r="AN309" i="5"/>
  <c r="V309" i="5"/>
  <c r="AL309" i="5" s="1"/>
  <c r="AN308" i="5"/>
  <c r="V308" i="5"/>
  <c r="AL308" i="5" s="1"/>
  <c r="AN307" i="5"/>
  <c r="V307" i="5"/>
  <c r="AL307" i="5" s="1"/>
  <c r="AN306" i="5"/>
  <c r="V306" i="5"/>
  <c r="AL306" i="5" s="1"/>
  <c r="AN305" i="5"/>
  <c r="V305" i="5"/>
  <c r="AL305" i="5" s="1"/>
  <c r="AN304" i="5"/>
  <c r="V304" i="5"/>
  <c r="AL304" i="5" s="1"/>
  <c r="AN303" i="5"/>
  <c r="V303" i="5"/>
  <c r="AL303" i="5" s="1"/>
  <c r="AN302" i="5"/>
  <c r="V302" i="5"/>
  <c r="AL302" i="5" s="1"/>
  <c r="AN301" i="5"/>
  <c r="V301" i="5"/>
  <c r="AL301" i="5" s="1"/>
  <c r="AN300" i="5"/>
  <c r="V300" i="5"/>
  <c r="AL300" i="5" s="1"/>
  <c r="AN299" i="5"/>
  <c r="V299" i="5"/>
  <c r="AL299" i="5" s="1"/>
  <c r="AN298" i="5"/>
  <c r="V298" i="5"/>
  <c r="AL298" i="5" s="1"/>
  <c r="AN297" i="5"/>
  <c r="V297" i="5"/>
  <c r="AL297" i="5" s="1"/>
  <c r="AN296" i="5"/>
  <c r="V296" i="5"/>
  <c r="AL296" i="5" s="1"/>
  <c r="AN295" i="5"/>
  <c r="V295" i="5"/>
  <c r="AL295" i="5" s="1"/>
  <c r="AN294" i="5"/>
  <c r="V294" i="5"/>
  <c r="AL294" i="5" s="1"/>
  <c r="AN293" i="5"/>
  <c r="V293" i="5"/>
  <c r="AL293" i="5" s="1"/>
  <c r="AN292" i="5"/>
  <c r="V292" i="5"/>
  <c r="AL292" i="5" s="1"/>
  <c r="AN291" i="5"/>
  <c r="V291" i="5"/>
  <c r="AL291" i="5" s="1"/>
  <c r="AN290" i="5"/>
  <c r="V290" i="5"/>
  <c r="AL290" i="5" s="1"/>
  <c r="AN289" i="5"/>
  <c r="V289" i="5"/>
  <c r="AL289" i="5" s="1"/>
  <c r="AN288" i="5"/>
  <c r="V288" i="5"/>
  <c r="AL288" i="5" s="1"/>
  <c r="AN287" i="5"/>
  <c r="V287" i="5"/>
  <c r="AL287" i="5" s="1"/>
  <c r="AN286" i="5"/>
  <c r="V286" i="5"/>
  <c r="AL286" i="5" s="1"/>
  <c r="AN285" i="5"/>
  <c r="V285" i="5"/>
  <c r="AL285" i="5" s="1"/>
  <c r="AN284" i="5"/>
  <c r="V284" i="5"/>
  <c r="AL284" i="5" s="1"/>
  <c r="AN283" i="5"/>
  <c r="V283" i="5"/>
  <c r="AL283" i="5" s="1"/>
  <c r="AN282" i="5"/>
  <c r="V282" i="5"/>
  <c r="AL282" i="5" s="1"/>
  <c r="AN281" i="5"/>
  <c r="V281" i="5"/>
  <c r="AL281" i="5" s="1"/>
  <c r="AN280" i="5"/>
  <c r="V280" i="5"/>
  <c r="AL280" i="5" s="1"/>
  <c r="AN279" i="5"/>
  <c r="V279" i="5"/>
  <c r="AL279" i="5" s="1"/>
  <c r="AN278" i="5"/>
  <c r="V278" i="5"/>
  <c r="AL278" i="5" s="1"/>
  <c r="AN277" i="5"/>
  <c r="V277" i="5"/>
  <c r="AL277" i="5" s="1"/>
  <c r="AN276" i="5"/>
  <c r="V276" i="5"/>
  <c r="AL276" i="5" s="1"/>
  <c r="AN275" i="5"/>
  <c r="V275" i="5"/>
  <c r="AL275" i="5" s="1"/>
  <c r="AN274" i="5"/>
  <c r="V274" i="5"/>
  <c r="AL274" i="5" s="1"/>
  <c r="AN273" i="5"/>
  <c r="V273" i="5"/>
  <c r="AL273" i="5" s="1"/>
  <c r="AN272" i="5"/>
  <c r="V272" i="5"/>
  <c r="AL272" i="5" s="1"/>
  <c r="AN271" i="5"/>
  <c r="V271" i="5"/>
  <c r="AL271" i="5" s="1"/>
  <c r="AN270" i="5"/>
  <c r="V270" i="5"/>
  <c r="AL270" i="5" s="1"/>
  <c r="AN269" i="5"/>
  <c r="V269" i="5"/>
  <c r="AL269" i="5" s="1"/>
  <c r="AN268" i="5"/>
  <c r="V268" i="5"/>
  <c r="AL268" i="5" s="1"/>
  <c r="AN267" i="5"/>
  <c r="V267" i="5"/>
  <c r="AL267" i="5" s="1"/>
  <c r="AN266" i="5"/>
  <c r="V266" i="5"/>
  <c r="AL266" i="5" s="1"/>
  <c r="AN265" i="5"/>
  <c r="V265" i="5"/>
  <c r="AL265" i="5" s="1"/>
  <c r="AN264" i="5"/>
  <c r="V264" i="5"/>
  <c r="AL264" i="5" s="1"/>
  <c r="AN263" i="5"/>
  <c r="V263" i="5"/>
  <c r="AL263" i="5" s="1"/>
  <c r="AN262" i="5"/>
  <c r="V262" i="5"/>
  <c r="AL262" i="5" s="1"/>
  <c r="AN261" i="5"/>
  <c r="V261" i="5"/>
  <c r="AL261" i="5" s="1"/>
  <c r="AN260" i="5"/>
  <c r="V260" i="5"/>
  <c r="AL260" i="5" s="1"/>
  <c r="AN259" i="5"/>
  <c r="V259" i="5"/>
  <c r="AL259" i="5" s="1"/>
  <c r="AN258" i="5"/>
  <c r="V258" i="5"/>
  <c r="AL258" i="5" s="1"/>
  <c r="AN257" i="5"/>
  <c r="V257" i="5"/>
  <c r="AL257" i="5" s="1"/>
  <c r="AN256" i="5"/>
  <c r="V256" i="5"/>
  <c r="AL256" i="5" s="1"/>
  <c r="AN255" i="5"/>
  <c r="V255" i="5"/>
  <c r="AL255" i="5" s="1"/>
  <c r="AN254" i="5"/>
  <c r="V254" i="5"/>
  <c r="AL254" i="5" s="1"/>
  <c r="AN253" i="5"/>
  <c r="V253" i="5"/>
  <c r="AL253" i="5" s="1"/>
  <c r="AN252" i="5"/>
  <c r="V252" i="5"/>
  <c r="AL252" i="5" s="1"/>
  <c r="AN251" i="5"/>
  <c r="V251" i="5"/>
  <c r="AL251" i="5" s="1"/>
  <c r="AN250" i="5"/>
  <c r="V250" i="5"/>
  <c r="AL250" i="5" s="1"/>
  <c r="AN249" i="5"/>
  <c r="V249" i="5"/>
  <c r="AL249" i="5" s="1"/>
  <c r="AN248" i="5"/>
  <c r="V248" i="5"/>
  <c r="AL248" i="5" s="1"/>
  <c r="AN247" i="5"/>
  <c r="V247" i="5"/>
  <c r="AL247" i="5" s="1"/>
  <c r="AN246" i="5"/>
  <c r="V246" i="5"/>
  <c r="AL246" i="5" s="1"/>
  <c r="AN245" i="5"/>
  <c r="V245" i="5"/>
  <c r="AL245" i="5" s="1"/>
  <c r="AN244" i="5"/>
  <c r="V244" i="5"/>
  <c r="AL244" i="5" s="1"/>
  <c r="AN243" i="5"/>
  <c r="V243" i="5"/>
  <c r="AL243" i="5" s="1"/>
  <c r="AN242" i="5"/>
  <c r="V242" i="5"/>
  <c r="AL242" i="5" s="1"/>
  <c r="AN241" i="5"/>
  <c r="V241" i="5"/>
  <c r="AL241" i="5" s="1"/>
  <c r="AN240" i="5"/>
  <c r="V240" i="5"/>
  <c r="AL240" i="5" s="1"/>
  <c r="AN239" i="5"/>
  <c r="V239" i="5"/>
  <c r="AL239" i="5" s="1"/>
  <c r="AN238" i="5"/>
  <c r="V238" i="5"/>
  <c r="AL238" i="5" s="1"/>
  <c r="AN237" i="5"/>
  <c r="V237" i="5"/>
  <c r="AL237" i="5" s="1"/>
  <c r="AN236" i="5"/>
  <c r="V236" i="5"/>
  <c r="AL236" i="5" s="1"/>
  <c r="AN235" i="5"/>
  <c r="V235" i="5"/>
  <c r="AL235" i="5" s="1"/>
  <c r="AN234" i="5"/>
  <c r="V234" i="5"/>
  <c r="AL234" i="5" s="1"/>
  <c r="AN233" i="5"/>
  <c r="V233" i="5"/>
  <c r="AL233" i="5" s="1"/>
  <c r="AN232" i="5"/>
  <c r="V232" i="5"/>
  <c r="AL232" i="5" s="1"/>
  <c r="AN231" i="5"/>
  <c r="V231" i="5"/>
  <c r="AL231" i="5" s="1"/>
  <c r="AN230" i="5"/>
  <c r="V230" i="5"/>
  <c r="AL230" i="5" s="1"/>
  <c r="AN229" i="5"/>
  <c r="V229" i="5"/>
  <c r="AL229" i="5" s="1"/>
  <c r="AN228" i="5"/>
  <c r="V228" i="5"/>
  <c r="AL228" i="5" s="1"/>
  <c r="AN227" i="5"/>
  <c r="V227" i="5"/>
  <c r="AL227" i="5" s="1"/>
  <c r="AN226" i="5"/>
  <c r="V226" i="5"/>
  <c r="AL226" i="5" s="1"/>
  <c r="AN225" i="5"/>
  <c r="V225" i="5"/>
  <c r="AL225" i="5" s="1"/>
  <c r="AN224" i="5"/>
  <c r="V224" i="5"/>
  <c r="AL224" i="5" s="1"/>
  <c r="AN223" i="5"/>
  <c r="V223" i="5"/>
  <c r="AL223" i="5" s="1"/>
  <c r="AN222" i="5"/>
  <c r="V222" i="5"/>
  <c r="AL222" i="5" s="1"/>
  <c r="AN221" i="5"/>
  <c r="V221" i="5"/>
  <c r="AL221" i="5" s="1"/>
  <c r="AN220" i="5"/>
  <c r="V220" i="5"/>
  <c r="AL220" i="5" s="1"/>
  <c r="AN219" i="5"/>
  <c r="V219" i="5"/>
  <c r="AL219" i="5" s="1"/>
  <c r="AN218" i="5"/>
  <c r="V218" i="5"/>
  <c r="AL218" i="5" s="1"/>
  <c r="AN217" i="5"/>
  <c r="V217" i="5"/>
  <c r="AL217" i="5" s="1"/>
  <c r="AN216" i="5"/>
  <c r="V216" i="5"/>
  <c r="AL216" i="5" s="1"/>
  <c r="AN215" i="5"/>
  <c r="V215" i="5"/>
  <c r="AL215" i="5" s="1"/>
  <c r="AN214" i="5"/>
  <c r="V214" i="5"/>
  <c r="AL214" i="5" s="1"/>
  <c r="AN213" i="5"/>
  <c r="V213" i="5"/>
  <c r="AL213" i="5" s="1"/>
  <c r="AN212" i="5"/>
  <c r="V212" i="5"/>
  <c r="AL212" i="5" s="1"/>
  <c r="AN211" i="5"/>
  <c r="V211" i="5"/>
  <c r="AL211" i="5" s="1"/>
  <c r="AN210" i="5"/>
  <c r="V210" i="5"/>
  <c r="AL210" i="5" s="1"/>
  <c r="AN209" i="5"/>
  <c r="V209" i="5"/>
  <c r="AL209" i="5" s="1"/>
  <c r="AN208" i="5"/>
  <c r="V208" i="5"/>
  <c r="AL208" i="5" s="1"/>
  <c r="AN207" i="5"/>
  <c r="V207" i="5"/>
  <c r="AL207" i="5" s="1"/>
  <c r="AN206" i="5"/>
  <c r="V206" i="5"/>
  <c r="AL206" i="5" s="1"/>
  <c r="AN205" i="5"/>
  <c r="V205" i="5"/>
  <c r="AL205" i="5" s="1"/>
  <c r="AN204" i="5"/>
  <c r="V204" i="5"/>
  <c r="AL204" i="5" s="1"/>
  <c r="AN203" i="5"/>
  <c r="V203" i="5"/>
  <c r="AL203" i="5" s="1"/>
  <c r="AN202" i="5"/>
  <c r="V202" i="5"/>
  <c r="AL202" i="5" s="1"/>
  <c r="AN201" i="5"/>
  <c r="V201" i="5"/>
  <c r="AL201" i="5" s="1"/>
  <c r="AN200" i="5"/>
  <c r="V200" i="5"/>
  <c r="AL200" i="5" s="1"/>
  <c r="AN199" i="5"/>
  <c r="V199" i="5"/>
  <c r="AL199" i="5" s="1"/>
  <c r="AN198" i="5"/>
  <c r="V198" i="5"/>
  <c r="AL198" i="5" s="1"/>
  <c r="AN197" i="5"/>
  <c r="V197" i="5"/>
  <c r="AL197" i="5" s="1"/>
  <c r="AN196" i="5"/>
  <c r="V196" i="5"/>
  <c r="AL196" i="5" s="1"/>
  <c r="AN195" i="5"/>
  <c r="V195" i="5"/>
  <c r="AL195" i="5" s="1"/>
  <c r="AN194" i="5"/>
  <c r="V194" i="5"/>
  <c r="AL194" i="5" s="1"/>
  <c r="AN193" i="5"/>
  <c r="V193" i="5"/>
  <c r="AL193" i="5" s="1"/>
  <c r="AN192" i="5"/>
  <c r="V192" i="5"/>
  <c r="AL192" i="5" s="1"/>
  <c r="AN191" i="5"/>
  <c r="V191" i="5"/>
  <c r="AL191" i="5" s="1"/>
  <c r="AN190" i="5"/>
  <c r="V190" i="5"/>
  <c r="AL190" i="5" s="1"/>
  <c r="AN189" i="5"/>
  <c r="V189" i="5"/>
  <c r="AL189" i="5" s="1"/>
  <c r="AN188" i="5"/>
  <c r="V188" i="5"/>
  <c r="AL188" i="5" s="1"/>
  <c r="AN187" i="5"/>
  <c r="V187" i="5"/>
  <c r="AL187" i="5" s="1"/>
  <c r="AN186" i="5"/>
  <c r="V186" i="5"/>
  <c r="AL186" i="5" s="1"/>
  <c r="AN185" i="5"/>
  <c r="V185" i="5"/>
  <c r="AL185" i="5" s="1"/>
  <c r="AN184" i="5"/>
  <c r="V184" i="5"/>
  <c r="AL184" i="5" s="1"/>
  <c r="AN183" i="5"/>
  <c r="V183" i="5"/>
  <c r="AL183" i="5" s="1"/>
  <c r="AN182" i="5"/>
  <c r="V182" i="5"/>
  <c r="AL182" i="5" s="1"/>
  <c r="AN181" i="5"/>
  <c r="V181" i="5"/>
  <c r="AL181" i="5" s="1"/>
  <c r="AN180" i="5"/>
  <c r="V180" i="5"/>
  <c r="AL180" i="5" s="1"/>
  <c r="AN179" i="5"/>
  <c r="V179" i="5"/>
  <c r="AL179" i="5" s="1"/>
  <c r="AN178" i="5"/>
  <c r="V178" i="5"/>
  <c r="AL178" i="5" s="1"/>
  <c r="AN177" i="5"/>
  <c r="V177" i="5"/>
  <c r="AL177" i="5" s="1"/>
  <c r="AN176" i="5"/>
  <c r="V176" i="5"/>
  <c r="AL176" i="5" s="1"/>
  <c r="AN175" i="5"/>
  <c r="V175" i="5"/>
  <c r="AL175" i="5" s="1"/>
  <c r="AN174" i="5"/>
  <c r="V174" i="5"/>
  <c r="AL174" i="5" s="1"/>
  <c r="AN173" i="5"/>
  <c r="V173" i="5"/>
  <c r="AL173" i="5" s="1"/>
  <c r="AN172" i="5"/>
  <c r="V172" i="5"/>
  <c r="AL172" i="5" s="1"/>
  <c r="AN171" i="5"/>
  <c r="V171" i="5"/>
  <c r="AL171" i="5" s="1"/>
  <c r="AN170" i="5"/>
  <c r="V170" i="5"/>
  <c r="AL170" i="5" s="1"/>
  <c r="AN169" i="5"/>
  <c r="V169" i="5"/>
  <c r="AL169" i="5" s="1"/>
  <c r="AN168" i="5"/>
  <c r="V168" i="5"/>
  <c r="AL168" i="5" s="1"/>
  <c r="AN167" i="5"/>
  <c r="V167" i="5"/>
  <c r="AL167" i="5" s="1"/>
  <c r="AN166" i="5"/>
  <c r="V166" i="5"/>
  <c r="AL166" i="5" s="1"/>
  <c r="AN165" i="5"/>
  <c r="V165" i="5"/>
  <c r="AL165" i="5" s="1"/>
  <c r="AN164" i="5"/>
  <c r="V164" i="5"/>
  <c r="AL164" i="5" s="1"/>
  <c r="AN163" i="5"/>
  <c r="V163" i="5"/>
  <c r="AL163" i="5" s="1"/>
  <c r="AN162" i="5"/>
  <c r="V162" i="5"/>
  <c r="AL162" i="5" s="1"/>
  <c r="AN161" i="5"/>
  <c r="V161" i="5"/>
  <c r="AL161" i="5" s="1"/>
  <c r="AN160" i="5"/>
  <c r="V160" i="5"/>
  <c r="AL160" i="5" s="1"/>
  <c r="AN159" i="5"/>
  <c r="V159" i="5"/>
  <c r="AL159" i="5" s="1"/>
  <c r="AN158" i="5"/>
  <c r="V158" i="5"/>
  <c r="AL158" i="5" s="1"/>
  <c r="AN157" i="5"/>
  <c r="V157" i="5"/>
  <c r="AL157" i="5" s="1"/>
  <c r="AN156" i="5"/>
  <c r="V156" i="5"/>
  <c r="AL156" i="5" s="1"/>
  <c r="AN155" i="5"/>
  <c r="V155" i="5"/>
  <c r="AL155" i="5" s="1"/>
  <c r="AN154" i="5"/>
  <c r="V154" i="5"/>
  <c r="AL154" i="5" s="1"/>
  <c r="AN153" i="5"/>
  <c r="V153" i="5"/>
  <c r="AL153" i="5" s="1"/>
  <c r="AN152" i="5"/>
  <c r="V152" i="5"/>
  <c r="AL152" i="5" s="1"/>
  <c r="AN151" i="5"/>
  <c r="V151" i="5"/>
  <c r="AL151" i="5" s="1"/>
  <c r="AN150" i="5"/>
  <c r="V150" i="5"/>
  <c r="AL150" i="5" s="1"/>
  <c r="AN149" i="5"/>
  <c r="V149" i="5"/>
  <c r="AL149" i="5" s="1"/>
  <c r="AN148" i="5"/>
  <c r="V148" i="5"/>
  <c r="AL148" i="5" s="1"/>
  <c r="AN147" i="5"/>
  <c r="V147" i="5"/>
  <c r="AL147" i="5" s="1"/>
  <c r="AN146" i="5"/>
  <c r="V146" i="5"/>
  <c r="AL146" i="5" s="1"/>
  <c r="AN145" i="5"/>
  <c r="V145" i="5"/>
  <c r="AL145" i="5" s="1"/>
  <c r="AN144" i="5"/>
  <c r="V144" i="5"/>
  <c r="AL144" i="5" s="1"/>
  <c r="AN143" i="5"/>
  <c r="V143" i="5"/>
  <c r="AL143" i="5" s="1"/>
  <c r="AN142" i="5"/>
  <c r="V142" i="5"/>
  <c r="AL142" i="5" s="1"/>
  <c r="AN141" i="5"/>
  <c r="V141" i="5"/>
  <c r="AL141" i="5" s="1"/>
  <c r="AN140" i="5"/>
  <c r="V140" i="5"/>
  <c r="AL140" i="5" s="1"/>
  <c r="AN139" i="5"/>
  <c r="V139" i="5"/>
  <c r="AL139" i="5" s="1"/>
  <c r="AN138" i="5"/>
  <c r="V138" i="5"/>
  <c r="AL138" i="5" s="1"/>
  <c r="AN137" i="5"/>
  <c r="V137" i="5"/>
  <c r="AL137" i="5" s="1"/>
  <c r="AN136" i="5"/>
  <c r="V136" i="5"/>
  <c r="AL136" i="5" s="1"/>
  <c r="AN135" i="5"/>
  <c r="V135" i="5"/>
  <c r="AL135" i="5" s="1"/>
  <c r="AN134" i="5"/>
  <c r="V134" i="5"/>
  <c r="AL134" i="5" s="1"/>
  <c r="AN133" i="5"/>
  <c r="V133" i="5"/>
  <c r="AL133" i="5" s="1"/>
  <c r="AN132" i="5"/>
  <c r="V132" i="5"/>
  <c r="AL132" i="5" s="1"/>
  <c r="AN131" i="5"/>
  <c r="V131" i="5"/>
  <c r="AL131" i="5" s="1"/>
  <c r="AN130" i="5"/>
  <c r="V130" i="5"/>
  <c r="AL130" i="5" s="1"/>
  <c r="AN129" i="5"/>
  <c r="V129" i="5"/>
  <c r="AL129" i="5" s="1"/>
  <c r="AN128" i="5"/>
  <c r="V128" i="5"/>
  <c r="AL128" i="5" s="1"/>
  <c r="AN127" i="5"/>
  <c r="V127" i="5"/>
  <c r="AL127" i="5" s="1"/>
  <c r="AN126" i="5"/>
  <c r="V126" i="5"/>
  <c r="AL126" i="5" s="1"/>
  <c r="AN125" i="5"/>
  <c r="V125" i="5"/>
  <c r="AL125" i="5" s="1"/>
  <c r="AN124" i="5"/>
  <c r="V124" i="5"/>
  <c r="AL124" i="5" s="1"/>
  <c r="AN123" i="5"/>
  <c r="V123" i="5"/>
  <c r="AL123" i="5" s="1"/>
  <c r="AN122" i="5"/>
  <c r="V122" i="5"/>
  <c r="AL122" i="5" s="1"/>
  <c r="AN121" i="5"/>
  <c r="V121" i="5"/>
  <c r="AN120" i="5"/>
  <c r="V120" i="5"/>
  <c r="AN119" i="5"/>
  <c r="V119" i="5"/>
  <c r="AN118" i="5"/>
  <c r="V118" i="5"/>
  <c r="AN117" i="5"/>
  <c r="V117" i="5"/>
  <c r="AN116" i="5"/>
  <c r="V116" i="5"/>
  <c r="AN115" i="5"/>
  <c r="V115" i="5"/>
  <c r="AN114" i="5"/>
  <c r="V114" i="5"/>
  <c r="AN113" i="5"/>
  <c r="V113" i="5"/>
  <c r="AN112" i="5"/>
  <c r="V112" i="5"/>
  <c r="AN111" i="5"/>
  <c r="V111" i="5"/>
  <c r="AL111" i="5" s="1"/>
  <c r="AN110" i="5"/>
  <c r="V110" i="5"/>
  <c r="AN109" i="5"/>
  <c r="V109" i="5"/>
  <c r="AL109" i="5" s="1"/>
  <c r="AN108" i="5"/>
  <c r="V108" i="5"/>
  <c r="AN107" i="5"/>
  <c r="V107" i="5"/>
  <c r="AN106" i="5"/>
  <c r="V106" i="5"/>
  <c r="AN105" i="5"/>
  <c r="V105" i="5"/>
  <c r="AN104" i="5"/>
  <c r="V104" i="5"/>
  <c r="AL104" i="5" s="1"/>
  <c r="AN103" i="5"/>
  <c r="V103" i="5"/>
  <c r="AN102" i="5"/>
  <c r="V102" i="5"/>
  <c r="AN101" i="5"/>
  <c r="V101" i="5"/>
  <c r="AN100" i="5"/>
  <c r="V100" i="5"/>
  <c r="AL100" i="5" s="1"/>
  <c r="AN99" i="5"/>
  <c r="V99" i="5"/>
  <c r="AL99" i="5" s="1"/>
  <c r="AN98" i="5"/>
  <c r="V98" i="5"/>
  <c r="AL98" i="5" s="1"/>
  <c r="AN97" i="5"/>
  <c r="V97" i="5"/>
  <c r="AL97" i="5" s="1"/>
  <c r="AN96" i="5"/>
  <c r="V96" i="5"/>
  <c r="AL96" i="5" s="1"/>
  <c r="AN95" i="5"/>
  <c r="V95" i="5"/>
  <c r="AL95" i="5" s="1"/>
  <c r="AN94" i="5"/>
  <c r="V94" i="5"/>
  <c r="AL94" i="5" s="1"/>
  <c r="AN93" i="5"/>
  <c r="V93" i="5"/>
  <c r="AL93" i="5" s="1"/>
  <c r="AN92" i="5"/>
  <c r="V92" i="5"/>
  <c r="AL92" i="5" s="1"/>
  <c r="AN91" i="5"/>
  <c r="V91" i="5"/>
  <c r="AL91" i="5" s="1"/>
  <c r="AN90" i="5"/>
  <c r="V90" i="5"/>
  <c r="AL90" i="5" s="1"/>
  <c r="AN89" i="5"/>
  <c r="V89" i="5"/>
  <c r="AL89" i="5" s="1"/>
  <c r="AN88" i="5"/>
  <c r="V88" i="5"/>
  <c r="AL88" i="5" s="1"/>
  <c r="AN87" i="5"/>
  <c r="V87" i="5"/>
  <c r="AL87" i="5" s="1"/>
  <c r="AN86" i="5"/>
  <c r="V86" i="5"/>
  <c r="AL86" i="5" s="1"/>
  <c r="AN85" i="5"/>
  <c r="V85" i="5"/>
  <c r="AL85" i="5" s="1"/>
  <c r="AN84" i="5"/>
  <c r="V84" i="5"/>
  <c r="AL84" i="5" s="1"/>
  <c r="AN83" i="5"/>
  <c r="V83" i="5"/>
  <c r="AL83" i="5" s="1"/>
  <c r="AN82" i="5"/>
  <c r="V82" i="5"/>
  <c r="AL82" i="5" s="1"/>
  <c r="AN81" i="5"/>
  <c r="V81" i="5"/>
  <c r="AL81" i="5" s="1"/>
  <c r="AN80" i="5"/>
  <c r="V80" i="5"/>
  <c r="AL80" i="5" s="1"/>
  <c r="AN79" i="5"/>
  <c r="V79" i="5"/>
  <c r="AL79" i="5" s="1"/>
  <c r="AN78" i="5"/>
  <c r="V78" i="5"/>
  <c r="AL78" i="5" s="1"/>
  <c r="AN77" i="5"/>
  <c r="V77" i="5"/>
  <c r="AL77" i="5" s="1"/>
  <c r="AN76" i="5"/>
  <c r="V76" i="5"/>
  <c r="AL76" i="5" s="1"/>
  <c r="AN75" i="5"/>
  <c r="V75" i="5"/>
  <c r="AL75" i="5" s="1"/>
  <c r="AN74" i="5"/>
  <c r="V74" i="5"/>
  <c r="AL74" i="5" s="1"/>
  <c r="AN73" i="5"/>
  <c r="V73" i="5"/>
  <c r="AL73" i="5" s="1"/>
  <c r="AN72" i="5"/>
  <c r="V72" i="5"/>
  <c r="AL72" i="5" s="1"/>
  <c r="AN71" i="5"/>
  <c r="V71" i="5"/>
  <c r="AL71" i="5" s="1"/>
  <c r="AN70" i="5"/>
  <c r="V70" i="5"/>
  <c r="AL70" i="5" s="1"/>
  <c r="AN69" i="5"/>
  <c r="V69" i="5"/>
  <c r="AL69" i="5" s="1"/>
  <c r="AN68" i="5"/>
  <c r="V68" i="5"/>
  <c r="AL68" i="5" s="1"/>
  <c r="AN67" i="5"/>
  <c r="V67" i="5"/>
  <c r="AL67" i="5" s="1"/>
  <c r="AN66" i="5"/>
  <c r="V66" i="5"/>
  <c r="AL66" i="5" s="1"/>
  <c r="AN65" i="5"/>
  <c r="V65" i="5"/>
  <c r="AL65" i="5" s="1"/>
  <c r="AN64" i="5"/>
  <c r="V64" i="5"/>
  <c r="AL64" i="5" s="1"/>
  <c r="AN63" i="5"/>
  <c r="V63" i="5"/>
  <c r="AL63" i="5" s="1"/>
  <c r="AN62" i="5"/>
  <c r="V62" i="5"/>
  <c r="AL62" i="5" s="1"/>
  <c r="AN61" i="5"/>
  <c r="V61" i="5"/>
  <c r="AL61" i="5" s="1"/>
  <c r="AN60" i="5"/>
  <c r="V60" i="5"/>
  <c r="AL60" i="5" s="1"/>
  <c r="AN59" i="5"/>
  <c r="V59" i="5"/>
  <c r="AL59" i="5" s="1"/>
  <c r="AN58" i="5"/>
  <c r="V58" i="5"/>
  <c r="AL58" i="5" s="1"/>
  <c r="AN57" i="5"/>
  <c r="V57" i="5"/>
  <c r="AL57" i="5" s="1"/>
  <c r="AN56" i="5"/>
  <c r="V56" i="5"/>
  <c r="AL56" i="5" s="1"/>
  <c r="AN55" i="5"/>
  <c r="V55" i="5"/>
  <c r="AL55" i="5" s="1"/>
  <c r="AN54" i="5"/>
  <c r="V54" i="5"/>
  <c r="AL54" i="5" s="1"/>
  <c r="AN53" i="5"/>
  <c r="V53" i="5"/>
  <c r="AL53" i="5" s="1"/>
  <c r="AN52" i="5"/>
  <c r="V52" i="5"/>
  <c r="AL52" i="5" s="1"/>
  <c r="AN51" i="5"/>
  <c r="V51" i="5"/>
  <c r="AL51" i="5" s="1"/>
  <c r="AN50" i="5"/>
  <c r="V50" i="5"/>
  <c r="AL50" i="5" s="1"/>
  <c r="AN49" i="5"/>
  <c r="V49" i="5"/>
  <c r="AL49" i="5" s="1"/>
  <c r="AN48" i="5"/>
  <c r="V48" i="5"/>
  <c r="AL48" i="5" s="1"/>
  <c r="AN47" i="5"/>
  <c r="V47" i="5"/>
  <c r="AL47" i="5" s="1"/>
  <c r="AN46" i="5"/>
  <c r="V46" i="5"/>
  <c r="AL46" i="5" s="1"/>
  <c r="AN45" i="5"/>
  <c r="V45" i="5"/>
  <c r="AL45" i="5" s="1"/>
  <c r="AN44" i="5"/>
  <c r="V44" i="5"/>
  <c r="AL44" i="5" s="1"/>
  <c r="AN43" i="5"/>
  <c r="V43" i="5"/>
  <c r="AL43" i="5" s="1"/>
  <c r="AN42" i="5"/>
  <c r="V42" i="5"/>
  <c r="AL42" i="5" s="1"/>
  <c r="AN41" i="5"/>
  <c r="V41" i="5"/>
  <c r="AL41" i="5" s="1"/>
  <c r="AN40" i="5"/>
  <c r="V40" i="5"/>
  <c r="AL40" i="5" s="1"/>
  <c r="AN39" i="5"/>
  <c r="V39" i="5"/>
  <c r="AL39" i="5" s="1"/>
  <c r="AN38" i="5"/>
  <c r="V38" i="5"/>
  <c r="AL38" i="5" s="1"/>
  <c r="AN37" i="5"/>
  <c r="V37" i="5"/>
  <c r="AL37" i="5" s="1"/>
  <c r="AN36" i="5"/>
  <c r="V36" i="5"/>
  <c r="AL36" i="5" s="1"/>
  <c r="AN35" i="5"/>
  <c r="V35" i="5"/>
  <c r="AL35" i="5" s="1"/>
  <c r="AN33" i="5"/>
  <c r="V33" i="5"/>
  <c r="AL33" i="5" s="1"/>
  <c r="AN32" i="5"/>
  <c r="V32" i="5"/>
  <c r="AL32" i="5" s="1"/>
  <c r="AN27" i="5"/>
  <c r="V27" i="5"/>
  <c r="AL27" i="5" s="1"/>
  <c r="AN26" i="5"/>
  <c r="V26" i="5"/>
  <c r="AL26" i="5" s="1"/>
  <c r="AN14" i="5"/>
  <c r="V14" i="5"/>
  <c r="V597" i="5" l="1"/>
  <c r="AL14" i="5"/>
  <c r="V595" i="5"/>
  <c r="A24" i="3" l="1"/>
  <c r="A25" i="3" s="1"/>
  <c r="A26" i="3" s="1"/>
  <c r="A27" i="3" s="1"/>
  <c r="A28" i="3" s="1"/>
  <c r="A29" i="3" s="1"/>
  <c r="A30" i="3" s="1"/>
  <c r="A31" i="3" s="1"/>
  <c r="A32" i="3" s="1"/>
  <c r="A33" i="3" s="1"/>
  <c r="A34" i="3" s="1"/>
  <c r="A35" i="3" s="1"/>
  <c r="A36" i="3" s="1"/>
  <c r="A37" i="3" s="1"/>
  <c r="A38" i="3" s="1"/>
  <c r="AL120" i="5" l="1"/>
  <c r="AL119" i="5"/>
  <c r="AL110" i="5"/>
  <c r="AL105" i="5"/>
  <c r="AL117" i="5"/>
  <c r="AL113" i="5"/>
  <c r="AL118" i="5"/>
  <c r="AL108" i="5"/>
  <c r="AL116" i="5"/>
  <c r="AL114" i="5"/>
  <c r="AL115" i="5"/>
  <c r="AL112" i="5"/>
  <c r="W102" i="5"/>
  <c r="AL102" i="5" s="1"/>
  <c r="AL103" i="5"/>
  <c r="AL106" i="5"/>
  <c r="AL107" i="5"/>
  <c r="AL121" i="5" l="1"/>
  <c r="W597" i="5"/>
  <c r="W595" i="5"/>
  <c r="AL10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tc={6AA5D41C-993C-4EFA-A918-BDF07506167F}</author>
    <author>tc={B461C06E-C41E-43CE-8182-82C4B5A265F4}</author>
    <author>Jacqueline Leal Rangel</author>
  </authors>
  <commentList>
    <comment ref="Z148" authorId="0" shapeId="0" xr:uid="{88997EB6-BA57-426D-86ED-7ABAA7BCF688}">
      <text>
        <r>
          <rPr>
            <b/>
            <sz val="9"/>
            <color indexed="81"/>
            <rFont val="Tahoma"/>
            <family val="2"/>
          </rPr>
          <t>Luffi:</t>
        </r>
        <r>
          <rPr>
            <sz val="9"/>
            <color indexed="81"/>
            <rFont val="Tahoma"/>
            <family val="2"/>
          </rPr>
          <t xml:space="preserve">
terminaba el 10/12/2020</t>
        </r>
      </text>
    </comment>
    <comment ref="Q188" authorId="1" shapeId="0" xr:uid="{6AA5D41C-993C-4EFA-A918-BDF07506167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FONDO DE DESARROLLO LOCAL DE ANTONIO NARIÑO, aporta la suma de
TRESCIENTOS TREINTA Y NUEVE MILLONES CIENTO CINCUENTA MIL
DOSCIENTOS PESOS M/CTE ($339.150.200)y LA SECRETARÍA DISTRITAL DE CULTURA, RECREACIÓN Y DEPORTE, aporta
en especie la suma de CIENTO CUARENTA MILLONES SETECIENTOS OCHENTA
Y OCHO MIL SEISCIENTOS DIEZ PESOS M/CTE ($140.788.610),</t>
        </r>
      </text>
    </comment>
    <comment ref="Q189" authorId="2" shapeId="0" xr:uid="{B461C06E-C41E-43CE-8182-82C4B5A265F4}">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EL Fondo de Desarrollo Local de ANTONIO NARIÑO
aportara la suma de: CIENTO TREINTA Y TRES MILLONES NOVECIENTOS SETENTA Y
UN MIL QUINIENTOS PESOS MONEDA CORRIENTE ($133.971.500)b. La Subred Integrada de Servicios de Salud CENTRO ORIENTE aportará la suma de: ONCE
MILLONES NOVECIENTOS OCHENTA Y CINCO MIL CUATROCIENTOS PESOS MONEDA
CORRIENTE ($11.985.400</t>
        </r>
      </text>
    </comment>
    <comment ref="D230" authorId="3" shapeId="0" xr:uid="{1C920E53-6959-4401-85F8-0B60239EAE20}">
      <text>
        <r>
          <rPr>
            <b/>
            <sz val="9"/>
            <color indexed="81"/>
            <rFont val="Tahoma"/>
            <family val="2"/>
          </rPr>
          <t>Jacqueline Leal Rangel:</t>
        </r>
        <r>
          <rPr>
            <sz val="9"/>
            <color indexed="81"/>
            <rFont val="Tahoma"/>
            <family val="2"/>
          </rPr>
          <t xml:space="preserve">
en la carpeta está FDLAN-MC-002-2019
</t>
        </r>
      </text>
    </comment>
  </commentList>
</comments>
</file>

<file path=xl/sharedStrings.xml><?xml version="1.0" encoding="utf-8"?>
<sst xmlns="http://schemas.openxmlformats.org/spreadsheetml/2006/main" count="3353" uniqueCount="1247">
  <si>
    <t>VEEDURIA DISTRITAL - RENDICION DE CUENTAS DE LA GESTION CONTRACTUAL EN EL DISTRITO CAPITAL (Acuerdo 380 de 2009)</t>
  </si>
  <si>
    <t>INFORMACION GENERAL DE CONTRATACION ENTIDADES DISTRITALES  -  ENERO 1 A 31 DICIEMBRE DE 2020</t>
  </si>
  <si>
    <t>1. Entidad</t>
  </si>
  <si>
    <t>2. Sector</t>
  </si>
  <si>
    <t>3. Presupuesto Disponible Inversión Directa PREDIS</t>
  </si>
  <si>
    <t>5. Presupuesto Disponible Funcionamiento PREDIS</t>
  </si>
  <si>
    <t>9. Nombre de quien diligencia el formato</t>
  </si>
  <si>
    <t xml:space="preserve">4. Presupuesto Comprometido de Inversión Directa según PREDIS </t>
  </si>
  <si>
    <t>6. Presupuesto Comprometido Funcionamiento según PREDIS</t>
  </si>
  <si>
    <t>Cargo</t>
  </si>
  <si>
    <t>Dependencia</t>
  </si>
  <si>
    <t>7. Presupuesto Disponible Operación (Régimen Privado)</t>
  </si>
  <si>
    <t>Teléfono</t>
  </si>
  <si>
    <t>8. Presupuesto Comprometido Operación mediante contratos</t>
  </si>
  <si>
    <t>Correo Electrónico</t>
  </si>
  <si>
    <t>1- INFORMACION GENERAL</t>
  </si>
  <si>
    <t>2- INFORMACION FINANCIERA</t>
  </si>
  <si>
    <t xml:space="preserve">3 - PLAZOS </t>
  </si>
  <si>
    <t>4. CESION</t>
  </si>
  <si>
    <t>5. %  Avance y/o cumplimiento</t>
  </si>
  <si>
    <t>Número Contrato</t>
  </si>
  <si>
    <t>Año</t>
  </si>
  <si>
    <t>Proceso Publicado en</t>
  </si>
  <si>
    <t>Número de proceso contractual 
SECOP</t>
  </si>
  <si>
    <t xml:space="preserve">Tipo de contrato </t>
  </si>
  <si>
    <t>Modalidad de Selección</t>
  </si>
  <si>
    <t>Procedimiento o causal</t>
  </si>
  <si>
    <t>Objeto</t>
  </si>
  <si>
    <t>Afectación</t>
  </si>
  <si>
    <t>Plan de Desarrollo Distrital</t>
  </si>
  <si>
    <t>Número Programa</t>
  </si>
  <si>
    <t>Equivalencia número de programa</t>
  </si>
  <si>
    <t>Eje / Pilar / Propósito</t>
  </si>
  <si>
    <t>Número Proyecto</t>
  </si>
  <si>
    <t>Número  de Identificación del contratista
(NIT con digito de verificación)</t>
  </si>
  <si>
    <t>Nombre del contratista</t>
  </si>
  <si>
    <t>Valor Inicial del contrato</t>
  </si>
  <si>
    <t>Número de reducciones</t>
  </si>
  <si>
    <t>Valor total reducciones 
(En valor negativo)</t>
  </si>
  <si>
    <t>Número de adiciones</t>
  </si>
  <si>
    <t xml:space="preserve">Valor total de adiciones </t>
  </si>
  <si>
    <t xml:space="preserve">Valor Final </t>
  </si>
  <si>
    <t>Giros
(Valor en pesos)</t>
  </si>
  <si>
    <t>Fecha de suscripción (DD/MM/AAAA)</t>
  </si>
  <si>
    <t>Fecha de inicio (DD/MM/AAAA)</t>
  </si>
  <si>
    <t>Fecha de terminación (DD/MM/AAAA)</t>
  </si>
  <si>
    <t>Plazo en días</t>
  </si>
  <si>
    <t>Número de prórrogas</t>
  </si>
  <si>
    <t>Prorroga en días</t>
  </si>
  <si>
    <t>Número  de Identificación del cesionario
(NIT con digito de verificación)</t>
  </si>
  <si>
    <t>Nombre cesionario</t>
  </si>
  <si>
    <t>Fecha cesión
(DD/MM/AAAA)</t>
  </si>
  <si>
    <t>Valor cesión</t>
  </si>
  <si>
    <t>Celebrado o por iniciar</t>
  </si>
  <si>
    <t>En Ejecución</t>
  </si>
  <si>
    <t>Terminado</t>
  </si>
  <si>
    <t>Liquidado</t>
  </si>
  <si>
    <t>% Avance y/o Cumplimiento</t>
  </si>
  <si>
    <t>Total Contratos</t>
  </si>
  <si>
    <t>Validación Tipo</t>
  </si>
  <si>
    <t>Validación Modalidad</t>
  </si>
  <si>
    <t>Validación procedimiento</t>
  </si>
  <si>
    <t>Validación afectación</t>
  </si>
  <si>
    <t>Validación programa</t>
  </si>
  <si>
    <t>secop</t>
  </si>
  <si>
    <t>Fecha suscripción</t>
  </si>
  <si>
    <t>PDD</t>
  </si>
  <si>
    <t>TOTALES</t>
  </si>
  <si>
    <t>INSTRUCTIVO</t>
  </si>
  <si>
    <t>Recomendamos leer cuidadosamente y poner en práctica las instrucciones que se explican en este instructivo. De la calidad de la información que se registre, depende en gran medida la calidad del informe de rendición de cuentas de la Gestión Contractual que presenta el Alcalde Mayor, consolidado por la Veeduría Distrital.</t>
  </si>
  <si>
    <t>La base en Excel a diligenciar es inmodificable, debe utilizar versión Excel 2010 o posteriores, la versión 2007 no habilita los macros.  La base no permite que se incluyan columnas con otro tipo de información que la Veeduría Distrital no está solicitando o que se cambie el formato de celda establecido. Tenga en cuenta que algunas celdas están bloqueadas y/o solo permiten el registro de una información determinada.</t>
  </si>
  <si>
    <t>La información que se registre en la base, debe coincidir con los reportes realizados en PREDIS y en el SECOP</t>
  </si>
  <si>
    <t>Diligencie la totalidad de celdas.</t>
  </si>
  <si>
    <r>
      <t>Para insertar una o varias filas, haga click  en el opción</t>
    </r>
    <r>
      <rPr>
        <i/>
        <sz val="10"/>
        <color theme="1"/>
        <rFont val="Times New Roman"/>
        <family val="1"/>
      </rPr>
      <t xml:space="preserve"> Insertar Filas</t>
    </r>
    <r>
      <rPr>
        <sz val="10"/>
        <color theme="1"/>
        <rFont val="Times New Roman"/>
        <family val="1"/>
      </rPr>
      <t xml:space="preserve"> y digite el número de filas a insertar. Si usted no sigue este procedimiento las filas que inserte no tomaran el formato de las filas anteriores. Se recomienda que antes de iniciar el registro de información inserte las filas que requiere, sin embargo en cualquier momento que necesite puede hacer este paso.</t>
    </r>
  </si>
  <si>
    <t>Si requiere inserte una o varias filas realícelo después de la fila A14 y antes de la fila de Totales para que tomen el formato de las filas anteriores.</t>
  </si>
  <si>
    <r>
      <t>Si necesita pegar información debe hacerlo por secciones debido a que hay columnas formuladas que están protegidas (como la columna J, K, T y AK) que no permiten realizar esta opción. Utilice la opción de</t>
    </r>
    <r>
      <rPr>
        <i/>
        <sz val="10"/>
        <color theme="1"/>
        <rFont val="Times New Roman"/>
        <family val="1"/>
      </rPr>
      <t xml:space="preserve"> pegado especial valores</t>
    </r>
    <r>
      <rPr>
        <sz val="10"/>
        <color theme="1"/>
        <rFont val="Times New Roman"/>
        <family val="1"/>
      </rPr>
      <t xml:space="preserve"> para no borrar las listas desplegables ni los formatos de las columnas.</t>
    </r>
  </si>
  <si>
    <t>Si al pegar quedan textos en rojo,  verifique y ajuste la información, el dato que adiciono no se encuentra en la lista desplegable o no corresponde con el criterio definido en el columna.</t>
  </si>
  <si>
    <t>En primer lugar diligencie toda la información correspondiente a los contratos suscritos con cargo a la vigencia 2020.</t>
  </si>
  <si>
    <t>Una vez incluidos todos los contratos de la vigencia 2020, a continuación diligencie el formato completo con la información correspondiente a las adiciones efectuadas con cargo a la vigencia 2020 de contratos suscritos en vigencias anteriores. La información general del contrato como: modalidad de selección, tipología contractual, objeto, entre otros, debe corresponder a la información del contrato adicionado o modificado. Respecto al valor solo se diligencia el valor en la columna adición, es decir la columna de valor inicial debe quedar en blanco. No olvide registrar el número de adiciones realizadas, en la columna correspondiente.</t>
  </si>
  <si>
    <t>En caso de haber realizado apropiaciones presupuestales en la vigencia a través de resoluciones, caja menor, honorarios ediles, servicios públicos, debe relacionar dicha información en una sola fila al final de la base, indicando de que se trata la apropiación y número de proyecto si hay lugar a ello. En el tipo de contrato se registra Otros gastos.</t>
  </si>
  <si>
    <t>ENCABEZADO DEL FORMATO</t>
  </si>
  <si>
    <t>Entidad</t>
  </si>
  <si>
    <t>Indique el nombre completo de la Entidad.</t>
  </si>
  <si>
    <t>Sector</t>
  </si>
  <si>
    <t>Seleccione el sector al cual pertenece la Entidad.</t>
  </si>
  <si>
    <t>Presupuesto Disponible Inversión Directa</t>
  </si>
  <si>
    <t>Indique el valor total del presupuesto disponible de inversión directa, de acuerdo con el PREDIS, a 31 de diciembre de 2020.</t>
  </si>
  <si>
    <t xml:space="preserve">Presupuesto Comprometido de Inversión Directa </t>
  </si>
  <si>
    <t>Escriba el valor total del presupuesto comprometido de inversión directa, de acuerdo con el PREDIS a 31 de diciembre de 2020.</t>
  </si>
  <si>
    <t>Presupuesto Disponible Funcionamiento</t>
  </si>
  <si>
    <t>Indique el valor total del presupuesto de funcionamiento disponible, de acuerdo con el PREDIS a 31 de diciembre de 2020.</t>
  </si>
  <si>
    <t xml:space="preserve">Presupuesto Comprometido funcionamiento </t>
  </si>
  <si>
    <t>Escriba el monto del presupuesto de funcionamiento, comprometido mediante contratos, de acuerdo con el PREDIS a 31 de diciembre de 2020.</t>
  </si>
  <si>
    <t>Presupuesto Disponible Operación</t>
  </si>
  <si>
    <t>Coloque el monto del presupuesto de operación disponible, de acuerdo con el PREDIS, a 31 de diciembre de 2020. Los gastos de operación corresponden solamente a aquellas entidades de régimen de contratación  privado.</t>
  </si>
  <si>
    <t>Presupuesto Comprometido operación mediante contratos</t>
  </si>
  <si>
    <t>Escriba el monto del presupuesto de operación comprometido mediante contratos a 31 de diciembre de 2020.</t>
  </si>
  <si>
    <t>Nombre de quien diligencia el formato:</t>
  </si>
  <si>
    <t>Indique el nombre completo, cargo, número de teléfono con extensión y correo electrónico del profesional que diligencia el formato y que posteriormente realizará los ajustes y aclaraciones a que haya lugar por solicitud de la Veeduría Distrital.</t>
  </si>
  <si>
    <t>1- INFORMACIÓN GENERAL</t>
  </si>
  <si>
    <t>Número de Contrato</t>
  </si>
  <si>
    <t>En estricto orden consecutivo registre el número del contrato, sin incluir los contratos que fueron anulados ni comodatos.</t>
  </si>
  <si>
    <t>Una vez terminado el registro de los contratos con cargo a la vigencia 2020, en las siguientes filas registre la información correspondiente a las adiciones efectuadas con cargo a la vigencia 2020 de contratos suscritos en vigencias anteriores, especificando el año de suscripción en la columna dos.</t>
  </si>
  <si>
    <t>Registre el año de celebración del contrato.</t>
  </si>
  <si>
    <t>Proceso Publicado</t>
  </si>
  <si>
    <t>Seleccione el aplicativo donde se publicó el proceso (SECOP I / SECOP II)</t>
  </si>
  <si>
    <t>Número de proceso en el SECOP</t>
  </si>
  <si>
    <t>Relacione el número de proceso con el cual se encuentra publicado el contrato en el SECOP. Ejemplo IDU-CMA-DTDP-240-2020</t>
  </si>
  <si>
    <t>Tipo de Contrato</t>
  </si>
  <si>
    <t xml:space="preserve">En esta columna seleccione de la lista el tipo de contrato que corresponde al contrato suscrito. El formato no permite incluir tipo de contratos diferentes a los señaladas en la lista desplegable.  </t>
  </si>
  <si>
    <t>Para las adiciones a contratos de años anteriores se debe diligenciar el tipo del contrato adicionado o modificado.</t>
  </si>
  <si>
    <t xml:space="preserve">Obra </t>
  </si>
  <si>
    <t xml:space="preserve">Son contratos de obra los que celebren las entidades estatales para la construcción, mantenimiento, instalación y, en general, para la realización de cualquier otro trabajo material sobre bienes inmuebles, cualquiera que sea la modalidad de ejecución y pago. Numeral 1 del Artículo 32 de la Ley 80 de 1993. </t>
  </si>
  <si>
    <t>Consultoría</t>
  </si>
  <si>
    <t xml:space="preserve">Aquellos que celebran las entidades estatales, referidos a los estudios necesarios para la ejecución de proyectos de inversión, de diagnósticos, prefactibilidad o factibilidad para programas o proyectos específicos, así como a las asesorías técnicas de coordinación, control y supervisión. Numeral 2 del Artículo 32 de la Ley 80 de 1993. </t>
  </si>
  <si>
    <t>Interventoría</t>
  </si>
  <si>
    <t>Son también  contratos de consultoría los que tienen por objeto la Interventoría, asesoría, gerencia de obras o de proyectos, dirección, programación y la ejecución de diseños, planos, anteproyectos y proyectos. Numeral 2 del Artículo 32 de la Ley 80 de 1993.</t>
  </si>
  <si>
    <t>El contrato de Interventoría tiene por objeto la  supervisión, seguimiento y vigilancia a la ejecución material de un contrato principal.</t>
  </si>
  <si>
    <t>Contrato de Prestación de servicios</t>
  </si>
  <si>
    <t>Son contratos de prestación de servicios los que celebren las entidades estatales para desarrollar actividades relacionadas con la administración o funcionamiento de la entidad. Numeral 3 del Artículo 32 de la Ley 80 de 1993.</t>
  </si>
  <si>
    <t>Contrato de Prestación de servicios profesionales y de apoyo a la gestión</t>
  </si>
  <si>
    <t>Corresponden a aquellos de naturaleza intelectual diferentes a los de consultoría que se derivan del cumplimiento de las funciones de la entidad estatal; así como los relacionados con actividades operativas, logísticas, o asistenciales. Art. 2.2.1.2.1.4.9, Decreto 1082 de 2015</t>
  </si>
  <si>
    <t>Compraventa de bienes muebles</t>
  </si>
  <si>
    <t>Son aquellos contratos donde se transfiere el dominio de un bien mueble (aquellos susceptibles de ser trasladadas de un lugar a otro sin alterar ni su forma ni su esencia, tal es el caso del mobiliario y equipo de oficina, maquinaria, automóviles, etc.), cuya ejecución se agota de manera instantánea. Artículo 660, Código Civil.</t>
  </si>
  <si>
    <t>Compraventa de bienes inmuebles</t>
  </si>
  <si>
    <t>Son aquellos contratos donde se transfiere el dominio de un bien inmueble (todos aquellos bienes considerados bienes raíces, por tener de común la circunstancia de estar íntimamente ligados al suelo, unidos de modo inseparable, física o jurídicamente, al terreno). Artículo 656, Código Civil.</t>
  </si>
  <si>
    <t>Arrendamiento de bienes muebles</t>
  </si>
  <si>
    <t>Es un contrato que tiene por objeto, conceder el uso y goce de un bien mueble a cambio de un precio determinado.  Artículo 1974 Código Civil.</t>
  </si>
  <si>
    <t>Arrendamiento de bienes inmuebles</t>
  </si>
  <si>
    <t>Es un contrato que tiene por objeto, conceder el uso y goce de un bien inmueble a cambio de un precio determinado.  Artículo 2.2.1.2.1.4.11 Decreto 1082 de 2015</t>
  </si>
  <si>
    <t>Seguros</t>
  </si>
  <si>
    <t xml:space="preserve">El seguro es un contrato, en virtud del cual una persona jurídica llamada asegurador, asume, a cambio de una prima, un riesgo que le es trasladado por una persona natural o jurídica llamado tomador y en el cual éste tiene un interés asegurable, con el fin de indemnizarlo, en el evento de que ocurra la realización del riesgo amparado. de conformidad con el Título V, del Libro Cuarto del Código de Comercio </t>
  </si>
  <si>
    <t>Suministro</t>
  </si>
  <si>
    <t>El suministro es el contrato por el cual una parte se obliga, a cambio de una contraprestación, a cumplir en favor de otra, en forma independiente, prestaciones periódicas o continuadas de cosas o servicios. Artículo 968, Código de Comercio</t>
  </si>
  <si>
    <t>Empréstitos</t>
  </si>
  <si>
    <r>
      <t>Son contratos de empréstito los que tienen por objeto proveer a la entidad estatal contratante de recursos en moneda nacional o extranjera con plazo para su pago. Artículo 7,  Decreto 2681 de 1996.</t>
    </r>
    <r>
      <rPr>
        <sz val="11"/>
        <color theme="1"/>
        <rFont val="Arial"/>
        <family val="2"/>
      </rPr>
      <t xml:space="preserve"> </t>
    </r>
  </si>
  <si>
    <t>Fiducia mercantil o encargo fiduciario</t>
  </si>
  <si>
    <t>Son contratos que tienen por objeto la administración o el manejo de los recursos vinculados a los contratos que tales entidades celebren. Numeral 5 de Articulo 32 de la Ley 80 de 1993.</t>
  </si>
  <si>
    <t>Concesión</t>
  </si>
  <si>
    <t xml:space="preserve">Este contrato tiene por objeto otorgar a una persona llamada CONCESIONARIO  la prestación, operación, explotación, organización o gestión, total o parcial, de un servicio público, o la construcción, explotación o conservación total o parcial, de una obra o bien destinados al servicio o uso público, así como todas aquellas actividades necesarias para la adecuada prestación o funcionamiento de la obra o servicio por cuenta y riesgo del CONCESIONARIO, y bajo la vigilancia y control de la entidad concedente, a cambio de una remuneración que puede consistir en derechos, tarifas, tasas, valorización, o en la participación que se le otorgue en la explotación del bien, obra o servicio, o en una suma periódica, única o porcentual, y en general, en cualquier otra modalidad de contraprestación que las partes acuerden. Numeral 4 del Artículo 32 de la Ley 80 de 1993 </t>
  </si>
  <si>
    <t>Convenios de cooperación</t>
  </si>
  <si>
    <t>Son aquellos mediante los cuales se formaliza la asistencia, ayuda, auxilio, soporte o colaboración entre entidades de una misma nación, de distintos países o por parte de organizaciones internacionales de naturaleza pública o privada a favor de entidades públicas. Artículo 20 de la ley 1150</t>
  </si>
  <si>
    <t>Convenios/Contratos interadministrativos</t>
  </si>
  <si>
    <t>El convenio interadministrativo es el negocio jurídico en el cual están presentes dos entidades públicas en desarrollo de relaciones interadministrativas cuyo objeto es coordinar, cooperar, colaborar o distribuir competencias en la realización de funciones administrativas de interés común a los sujetos negóciales. Artículo 95 de la ley 489 de 1998.</t>
  </si>
  <si>
    <t>Convenios de Apoyo y/o Convenios de Asociación</t>
  </si>
  <si>
    <t>Los contratos que en desarrollo de lo dispuesto en el segundo inciso del artículo 355 de la Constitución Política celebren la Nación, los Departamentos, Distritos y Municipios con entidades privadas sin ánimo de lucro y de reconocida idoneidad, con el propósito de impulsar programas y actividades de interés público.  Reglamentado mediante Decreto 92 de 2017</t>
  </si>
  <si>
    <t>Asociaciones Público Privadas</t>
  </si>
  <si>
    <t>Los contratos con personas naturales o jurídicas que se celebran en desarrollo de lo dispuesto en el Decreto 1508 de 2012.</t>
  </si>
  <si>
    <t>Otros</t>
  </si>
  <si>
    <t>Los demás tipos de contratos que no se encuentren definidos en las anteriores tipologías.</t>
  </si>
  <si>
    <t>Otros gastos</t>
  </si>
  <si>
    <t>Incluye los gastos no contractuales, estos se registran al final de la base, no cuentan con número de contrato, tipo, proceso o modalidad.  Estos gastos en los que no media un acuerdo de voluntades, en caso de ser del rubro de inversiòn, se deben discriminar por programa y proyecto. En el caso de ser del rubro de funcionamiento no requieren ser discriminados.</t>
  </si>
  <si>
    <t xml:space="preserve">Al ubicarse en la celda, se despliega una lista de modalidades de selección, de las cuales debe seleccionar la indicada. El formato no permite incluir modalidades diferentes a las señaladas en la lista desplegable.  </t>
  </si>
  <si>
    <t>Para las adiciones a contratos de años anteriores se debe diligenciar la modalidad de selección del contrato adicionado o modificado</t>
  </si>
  <si>
    <t>La modalidad régimen especial se refiere a todos los contratos realizados en cumplimiento del Decreto 092 de 2017, convenios de asociaciòn con ESAL. Regimen Privado es para todas aquellas entidades, que no se rigen por el Estatuto General de Contrataciòn, para el caso, en estas entidades todos sus contratos deben ser identificados con esta modalidad.</t>
  </si>
  <si>
    <t xml:space="preserve">Esta columna solo se habilita y debe ser diligenciada, para las modalidades de selección abreviada y contratación directa. Al ubicarse en la celda, se despliega una lista de procedimientos o causales, de las cuales debe seleccionar la indicada. El formato no permite incluir procedimientos o causales diferentes a las señaladas en la lista desplegable.  </t>
  </si>
  <si>
    <t>Registre el objeto del contrato.</t>
  </si>
  <si>
    <t xml:space="preserve">Afectación </t>
  </si>
  <si>
    <t>Registre la afectación según la clasificación de cuentas del presupuesto de gastos. Funcionamiento, Inversión y Operación, esta última aplica únicamente para entidades de régimen privado. La celda solamente permite registrar estas tres opciones.</t>
  </si>
  <si>
    <t>Planes de Desarrollo Distrital</t>
  </si>
  <si>
    <t>Seleccionar el PDD de acuerdo con los diferentes contratos suscritos, automáticamente en la columna K se activan  los números de programa de acuerdo al PDD escogido.</t>
  </si>
  <si>
    <t>Si en la columna anterior “Afectación”,  indicó funcionamiento u operación deje en blanco el número de programa, es decir esta columna solamente aplica para gastos de Inversión.</t>
  </si>
  <si>
    <r>
      <t>Identifíquelo de acuerdo con el código presupuestal de los Planes de Desarrollo "Bogotá Mejor Para Todos" o  "Un Nuevo Contrato Social y Ambiental para la Bogotá del Siglo XXI". Si un mismo contrato afecta más de un código presupuestal discrimine el contrato por cada código que afecte en filas separadas. Si se registra el número del programa, automáticamente en la columna L y M se despliega el nombre del programa y el eje, pilar o propósito según corresponda.</t>
    </r>
    <r>
      <rPr>
        <b/>
        <sz val="10"/>
        <color theme="1"/>
        <rFont val="Times New Roman"/>
        <family val="1"/>
      </rPr>
      <t xml:space="preserve"> </t>
    </r>
  </si>
  <si>
    <t>Indique el código presupuestal con el que se identifica el proyecto. Si un mismo contrato afecta más de un proyecto, discriminar el contrato por cada proyecto que afecte en filas separadas.</t>
  </si>
  <si>
    <t>Número de Identificación del contratista</t>
  </si>
  <si>
    <t xml:space="preserve">Indicar el número de identificación del contratista persona natural o jurídica con quien se suscribió el contrato, con digito de verificación (DV), el formato de celda no permite guiones, comas, solo números. </t>
  </si>
  <si>
    <t>Nombre del Contratista</t>
  </si>
  <si>
    <t>Indicar el nombre del contratista, persona natural o jurídica.</t>
  </si>
  <si>
    <t>2- INFORMACIÓN FINANCIERA</t>
  </si>
  <si>
    <t xml:space="preserve">Valor Inicial </t>
  </si>
  <si>
    <t>Registre el valor inicial del contrato con cargo a la vigencia 2020, el formato de celda no permite guiones, comas o texto. Esta columna solo debe contener información numérica.</t>
  </si>
  <si>
    <t xml:space="preserve">En el caso de adiciones a contratos de años anteriores,  no diligencie esta columna, solamente la columna 15 "Valor Total Adiciones" </t>
  </si>
  <si>
    <t>Excluya las reservas de apropiación y cuentas por pagar.</t>
  </si>
  <si>
    <t xml:space="preserve">Número de reducciones </t>
  </si>
  <si>
    <t>Diligencie esta columna solo en el caso de reducciones, reintegros, liberaciones, saldos a favor o cualquier factor que disminuya el valor de los contratos con cargo a la vigencia.</t>
  </si>
  <si>
    <t>Registre en esta celda la cantidad de reducciones que se realizaron al contrato.</t>
  </si>
  <si>
    <t>Valor total reducciones (En valor negativo)</t>
  </si>
  <si>
    <t>Registre el valor total de las reducciones que se realizaron al contrato, el formato de celda no permite comas o texto. Esta columna solo debe contener información numérica.</t>
  </si>
  <si>
    <t xml:space="preserve">Número de adiciones </t>
  </si>
  <si>
    <t>Diligencie esta columna solo en el caso de adiciones al valor inicial que aumenten el valor del contrato con cargo a la vigencia.</t>
  </si>
  <si>
    <t>Registre en esta celda el número de adiciones que se realizaron al contrato.</t>
  </si>
  <si>
    <t>Valor total de adiciones</t>
  </si>
  <si>
    <t>Registre el valor total de las adiciones que se realizaron al contrato,  el formato de celda no permite guiones, , comas o texto. Esta columna solo debe contener información numérica.</t>
  </si>
  <si>
    <t>Valor Final</t>
  </si>
  <si>
    <t>Esta columna se encuentra formulada y bloqueada, sí el valor final no coincide, es porque están mal diligenciadas las columnas valor inicial, valor de reducciones y/o valor de adiciones. En tal caso se debe verificar dicha información.</t>
  </si>
  <si>
    <t xml:space="preserve">La sumatoria de la columna 16 (valor final) para los contratos de Inversión Directa, de funcionamiento y/o operación, cuando aplique, deberán coincidir con el valor del rubro registrado en el encabezado 4, Presupuesto comprometido de inversión según PREDIS, con el encabezado 6, Presupuesto Comprometido Funcionamiento según PREDIS y con el encabezado 8, Presupuesto Comprometido Operación mediante contratos, respectivamente. A la vez, estos valores deben coincidir con los informes de ejecución presupuestal del PREDIS.  </t>
  </si>
  <si>
    <t>Si los valores no coinciden debe especificarse al final del formato en qué está representada la diferencia Otros gastos(discriminando los conceptos por Programa y Proyecto de inversión, si es el caso), con sus respectivos valores.</t>
  </si>
  <si>
    <t>Las bases donde dichos valores no coincidan serán devueltas por la Veeduría Distrital a cada entidad para los respectivos ajustes.</t>
  </si>
  <si>
    <t>Giros</t>
  </si>
  <si>
    <t>Registre el valor total de los giros que se realizaron al contrato,  el formato de celda no permite guiones, comas o texto. Esta columna solo debe contener información numérica.</t>
  </si>
  <si>
    <t>3- PLAZOS</t>
  </si>
  <si>
    <t>Fecha de Suscripción</t>
  </si>
  <si>
    <t>Relacionar la fecha en que se suscribió el contrato original. La celda solo admite el formato Día/Mes/Año así  17/02/2020.</t>
  </si>
  <si>
    <t>Para las adiciones a contratos de años anteriores se debe registrar en esta columna la fecha de suscripción de la adición en la vigencia 2020.</t>
  </si>
  <si>
    <t>Fecha de inicio</t>
  </si>
  <si>
    <t>Indicar la fecha de inicio del contrato. Para las adiciones a contratos de años anteriores se debe diligenciar la fecha de inicio de la adición en la vigencia 2020. La celda solo admite el formato Día/Mes/Año así  13/03/2020.</t>
  </si>
  <si>
    <t>Fecha de terminación</t>
  </si>
  <si>
    <t>Indicar la fecha efectiva de terminación del contrato. La celda solo admite el formato Día/Mes/Año así  15/02/2020.</t>
  </si>
  <si>
    <t>Esta columna contiene el plazo inicial del contrato con el número total de días a ejecutar (sólo número de días, no mes, no texto).</t>
  </si>
  <si>
    <t>Registre en esta celda el número de prórrogas que se realizaron al contrato en la vigencia 2020.</t>
  </si>
  <si>
    <t>Prórroga en días</t>
  </si>
  <si>
    <t>En caso de presentarse este evento, indicar en días, el tiempo por el cual se prorrogó el contrato a partir de la fecha inicial de terminación (sólo número de días, no mes, no texto).</t>
  </si>
  <si>
    <t>4- CESIÓN</t>
  </si>
  <si>
    <t>Indicar el número de identificación del cesionario persona natural o jurídica con quien se suscribió la cesión, con digito de verificación (DV), el formato de celda no permite guiones o comas, solo números. Si hay más de una cesión adicione una fila y registre número de contrato, año, número proceso contractual SECOP y demás información que corresponda.</t>
  </si>
  <si>
    <t>Indicar el nombre del cesionario, persona natural o jurídica.</t>
  </si>
  <si>
    <t>Fecha cesión</t>
  </si>
  <si>
    <t>Relacionar la fecha en que se suscribió la cesión del contrato. La celda solo admite el formato Día/Mes/Año así  17/02/2020.</t>
  </si>
  <si>
    <t>Registre el valor correspondiente a la cesión con cargo a la vigencia 2020, el formato de celda no permite guiones, comas o texto. Esta columna solo debe contener información numérica.</t>
  </si>
  <si>
    <t>5- ESTADO A 31 DE DICIEMBRE DE 2020</t>
  </si>
  <si>
    <t>Estado</t>
  </si>
  <si>
    <r>
      <t xml:space="preserve">Marque con una X en la respectiva columna si el contrato se encuentra </t>
    </r>
    <r>
      <rPr>
        <sz val="10"/>
        <color theme="1"/>
        <rFont val="Times New Roman"/>
        <family val="1"/>
      </rPr>
      <t>Celebrado o por Iniciar, En Ejecución, Terminado o Liquidado.</t>
    </r>
  </si>
  <si>
    <t>5- PORCENTAJE DE AVANCE Y/O CUMPLIMIENTO</t>
  </si>
  <si>
    <t>% Avance y/o cumplimiento</t>
  </si>
  <si>
    <t>Indica el porcentaje de avance o de cumplimiento en términos presupuestales, es decir lo efectivamente pagado al contratista. Si no se ha iniciado la ejecución, el % de avance es 0%. La celda se encuentra formulada y protegida. Es la relación entre el valor de los giros y el valor final del contrato. Si el porcentaje de avance no coincide, se debe revisar los valores que se registraron en estas columnas.  Este porcentaje no debe ser superior al 100%</t>
  </si>
  <si>
    <t>Tipo</t>
  </si>
  <si>
    <t>afectacion</t>
  </si>
  <si>
    <t>Obra pública</t>
  </si>
  <si>
    <t>Concurso de méritos</t>
  </si>
  <si>
    <t>Funcionamiento</t>
  </si>
  <si>
    <t>Contratación directa</t>
  </si>
  <si>
    <t>Inversión</t>
  </si>
  <si>
    <t>Contratación mínima cuantia</t>
  </si>
  <si>
    <t>Operación</t>
  </si>
  <si>
    <t>Contratos de prestación de servicios</t>
  </si>
  <si>
    <t>Selección abreviada</t>
  </si>
  <si>
    <t>Contratos de prestación de servicios profesionales y de apoyo a la gestión</t>
  </si>
  <si>
    <t>Licitación pública</t>
  </si>
  <si>
    <t>Régimen privado</t>
  </si>
  <si>
    <t>Régimen especial</t>
  </si>
  <si>
    <t xml:space="preserve">Subasta inversa </t>
  </si>
  <si>
    <t>Bolsas de productos</t>
  </si>
  <si>
    <t xml:space="preserve">Acuerdo marco de precios </t>
  </si>
  <si>
    <t xml:space="preserve">Concesión </t>
  </si>
  <si>
    <t xml:space="preserve">Selección abreviada por menor cuantía </t>
  </si>
  <si>
    <t>Convenios de cooperacion</t>
  </si>
  <si>
    <t>Contratos interadministrativos</t>
  </si>
  <si>
    <t>contratacion directa</t>
  </si>
  <si>
    <t xml:space="preserve">Convenios de apoyo y/o convenios de asociación </t>
  </si>
  <si>
    <t>Urgencia manifiesta</t>
  </si>
  <si>
    <t>Asociaciones público privadas</t>
  </si>
  <si>
    <t>Contratación de empréstitos</t>
  </si>
  <si>
    <t>Contratación de bienes y servicios en el sector Defensa y en el Departamento Administrativo de Seguridad, DAS</t>
  </si>
  <si>
    <t>SECTOR</t>
  </si>
  <si>
    <t>Contratos para el desarrollo de actividades científicas y tecnológicas</t>
  </si>
  <si>
    <t>Gestión Pública</t>
  </si>
  <si>
    <t>Contratos de encargo fiduciario que celebren las entidades territoriales cuando inician el Acuerdo de Reestructuración de Pasivos</t>
  </si>
  <si>
    <t>Gobierno</t>
  </si>
  <si>
    <t>Cuando no exista pluralidad de oferentes en el mercado</t>
  </si>
  <si>
    <t>Hacienda</t>
  </si>
  <si>
    <t>Prestación de servicios profesionales y de apoyo a la gestión, o para la ejecución de trabajos artísticos que sólo puedan encomendarse a determinadas personas naturales;</t>
  </si>
  <si>
    <t>Planeación</t>
  </si>
  <si>
    <t>El arrendamiento o adquisición de inmuebles</t>
  </si>
  <si>
    <t>Desarrollo Económico, Industria y Turismo</t>
  </si>
  <si>
    <t>Contratación de bienes y servicios de la Dirección Nacional de Inteligencia (DNI)</t>
  </si>
  <si>
    <t>Educación</t>
  </si>
  <si>
    <t>Salud</t>
  </si>
  <si>
    <t>Integración Social</t>
  </si>
  <si>
    <t>Decreto 92 de 2017</t>
  </si>
  <si>
    <t>Cultura, Recreación y Deporte</t>
  </si>
  <si>
    <t>No aplica</t>
  </si>
  <si>
    <t>Ambiente</t>
  </si>
  <si>
    <t>Movilidad</t>
  </si>
  <si>
    <t>SECOP I</t>
  </si>
  <si>
    <t>Hábitat</t>
  </si>
  <si>
    <t>SECOP II</t>
  </si>
  <si>
    <t>Mujeres</t>
  </si>
  <si>
    <t>Seguridad, Convivencia y Justicia</t>
  </si>
  <si>
    <t>Bogotá Mejor para Todos</t>
  </si>
  <si>
    <t>Gestión Juridíca</t>
  </si>
  <si>
    <t>Un Nuevo Contrato Social y Ambiental para la Bogotá del Siglo XXI</t>
  </si>
  <si>
    <t>descentralizado territorialmente</t>
  </si>
  <si>
    <t>16 - AL</t>
  </si>
  <si>
    <t>No. Programa</t>
  </si>
  <si>
    <t>Programa</t>
  </si>
  <si>
    <t>Pilar /Eje / propósito</t>
  </si>
  <si>
    <t>Prevención y atención de la maternidad y la paternidad tempranas</t>
  </si>
  <si>
    <t>Pilar 1 Igualdad de Calidad de Vida</t>
  </si>
  <si>
    <t>Desarrollo integral desde la gestación hasta la adolescencia</t>
  </si>
  <si>
    <t>Igualdad y autonomía para una Bogotá incluyente</t>
  </si>
  <si>
    <t>Familias protegidas y adaptadas al cambio climático</t>
  </si>
  <si>
    <t>Desarrollo integral para la felicidad y el ejercicio de la ciudadanía</t>
  </si>
  <si>
    <t>Calidad educativa para todos</t>
  </si>
  <si>
    <t>Inclusión educativa para la equidad</t>
  </si>
  <si>
    <t>Acceso con calidad a la educación superior</t>
  </si>
  <si>
    <t>Atención integral y eficiente en salud</t>
  </si>
  <si>
    <t>Modernización de la infraestructura física y tecnológica en salud</t>
  </si>
  <si>
    <t>Mejores oportunidades para el desarrollo a través de la cultura, la recreación y el deporte</t>
  </si>
  <si>
    <t>Mujeres protagonistas, activas y empoderadas en el cierre de brechas de género</t>
  </si>
  <si>
    <t>Infraestructura para el desarrollo del hábitat</t>
  </si>
  <si>
    <t>Pilar 2 Democracía Urbana</t>
  </si>
  <si>
    <t>Intervenciones integrales del hábitat</t>
  </si>
  <si>
    <t>Recuperación, incorporación, vida urbana y control de la ilegalidad</t>
  </si>
  <si>
    <t>Integración social para una ciudad de oportunidades</t>
  </si>
  <si>
    <t>Espacio público, derecho de todos</t>
  </si>
  <si>
    <t>Mejor movilidad para todos</t>
  </si>
  <si>
    <t>Seguridad y convivencia para todos</t>
  </si>
  <si>
    <t>Pilar 3 Construcción de Comunidad y Cultura Ciudadana</t>
  </si>
  <si>
    <t>Fortalecimiento del Sistema de Protección Integral a Mujeres Víctimas de Violencia - SOFIA</t>
  </si>
  <si>
    <t>Justicia para todos: consolidación del Sistema Distrital de Justicia</t>
  </si>
  <si>
    <t>Bogotá vive los derechos humanos</t>
  </si>
  <si>
    <t>Bogotá mejor para las víctimas, la paz y la reconciliación</t>
  </si>
  <si>
    <t>Equipo por la educación para el reencuentro, la reconciliación y la paz</t>
  </si>
  <si>
    <t>Cambio cultural y construcción del tejido social para la vida</t>
  </si>
  <si>
    <t>Información relevante e integral para la planeación territorial</t>
  </si>
  <si>
    <t>Eje Transversal 1 Nuevo Ordenamiento Territorial</t>
  </si>
  <si>
    <t>Proyectos urbanos integrales con visión de ciudad</t>
  </si>
  <si>
    <t>Suelo para reducir el déficit habitacional de suelo urbanizable, vivienda y soportes urbanos</t>
  </si>
  <si>
    <t>Articulación regional y planeación integral del transporte</t>
  </si>
  <si>
    <t>Financiación para el Desarrollo Territorial</t>
  </si>
  <si>
    <t>Fundamentar el desarrollo económico en la generación y uso del conocimiento para mejorar la competitividad de la Ciudad Región</t>
  </si>
  <si>
    <t>Eje Transversal 2 Desarrollo Económico basado en el conocimiento</t>
  </si>
  <si>
    <t>Generar alternativas de ingreso y empleo de mejor calidad</t>
  </si>
  <si>
    <t>Elevar la eficiencia de los mercados de la ciudad</t>
  </si>
  <si>
    <t>Mejorar y fortalecer el recaudo tributario de la ciudad e impulsar el uso de mecanismos de vinculación de capital privado</t>
  </si>
  <si>
    <t>Bogotá, ciudad inteligente</t>
  </si>
  <si>
    <t>Bogotá, una ciudad digital</t>
  </si>
  <si>
    <t>Consolidar el turismo como factor de desarrollo, confianza y felicidad para Bogotá Región</t>
  </si>
  <si>
    <t>Recuperación y manejo de la Estructura Ecológica Principal</t>
  </si>
  <si>
    <t>Eje Transversal 3 Sostenibilidad Ambiental basada en la eficiencia energética</t>
  </si>
  <si>
    <t>Ambiente sano para la equidad y disfrute del ciudadano</t>
  </si>
  <si>
    <t>Gestión de la huella ambiental urbana</t>
  </si>
  <si>
    <t>Desarrollo rural sostenible</t>
  </si>
  <si>
    <t>Transparencia, gestión pública y servicio a la ciudadanía</t>
  </si>
  <si>
    <t>Eje Transversal 4 Gobierno Legitimo, Fortalecimiento Local y Eficiencia</t>
  </si>
  <si>
    <t>Modernización institucional</t>
  </si>
  <si>
    <t>Gobierno y ciudadanía digital</t>
  </si>
  <si>
    <t>Gobernanza e influencia local, regional e internacional</t>
  </si>
  <si>
    <t>Acuerdo 761 2020</t>
  </si>
  <si>
    <t>1.</t>
  </si>
  <si>
    <t>Subsidios y transferencias para la equidad</t>
  </si>
  <si>
    <t>Propósito 1: Hacer un nuevo contrato social para incrementar la inclusión social, productiva y política</t>
  </si>
  <si>
    <t>Pag. 51</t>
  </si>
  <si>
    <t>2.</t>
  </si>
  <si>
    <t>Igualdad de oportunidades y desarrollo de capacidades para las mujeres</t>
  </si>
  <si>
    <t>3.</t>
  </si>
  <si>
    <t>Movilidad social integral</t>
  </si>
  <si>
    <t>4.</t>
  </si>
  <si>
    <t>Prevención de la exclusión por razones étnicas, religiosas, sociales, políticas y de orientación sexual</t>
  </si>
  <si>
    <t>5.</t>
  </si>
  <si>
    <t>Promoción de la igualdad, el desarrollo de capacidades y el reconocimiento de las mujeres</t>
  </si>
  <si>
    <t>6.</t>
  </si>
  <si>
    <t>Sistema Distrital de Cuidado</t>
  </si>
  <si>
    <t>7.</t>
  </si>
  <si>
    <t>Mejora de la gestión de instituciones de salud</t>
  </si>
  <si>
    <t>8.</t>
  </si>
  <si>
    <t>Prevención y atención de maternidad temprana</t>
  </si>
  <si>
    <t>9.</t>
  </si>
  <si>
    <t>Prevención y cambios para mejorar la salud de la población</t>
  </si>
  <si>
    <t>10.</t>
  </si>
  <si>
    <t>Salud para la vida y el bienestar</t>
  </si>
  <si>
    <t>11.</t>
  </si>
  <si>
    <t>Salud y bienestar para niñas y niños</t>
  </si>
  <si>
    <t>12.</t>
  </si>
  <si>
    <t>Educación inicial: Bases sólidas para la vida.</t>
  </si>
  <si>
    <t>13.</t>
  </si>
  <si>
    <t>Educación para todos y todas: acceso y permanencia con equidad y énfasis en educación rural</t>
  </si>
  <si>
    <t>14.</t>
  </si>
  <si>
    <t>Formación integral: más y mejor tiempo en los colegios</t>
  </si>
  <si>
    <t>15.</t>
  </si>
  <si>
    <t>Plan Distrital de Lectura, Escritura y Oralidad: "Leer para la vida"</t>
  </si>
  <si>
    <t>16.</t>
  </si>
  <si>
    <t>Transformación pedagógica y mejoramiento de la gestión educativa. Es con los maestros y maestras.</t>
  </si>
  <si>
    <t>17.</t>
  </si>
  <si>
    <t>Jóvenes con capacidades: Proyecto de vida para la ciudadanía, la innovación y el trabajo del siglo XXI</t>
  </si>
  <si>
    <t>18.</t>
  </si>
  <si>
    <t>Cierre de brechas para la inclusión productiva urbano rural</t>
  </si>
  <si>
    <t>19.</t>
  </si>
  <si>
    <t>Vivienda y entornos dignos en el territorio urbano y rural</t>
  </si>
  <si>
    <t>20.</t>
  </si>
  <si>
    <t>Bogotá, referente en cultura, deporte, recreación y actividad física, con parques para el desarrollo y la salud</t>
  </si>
  <si>
    <t>21.</t>
  </si>
  <si>
    <t>Creación y vida cotidiana: Apropiación ciudadana del arte, la cultura y el patrimonio, para la democracia cultural</t>
  </si>
  <si>
    <t>22.</t>
  </si>
  <si>
    <t>Transformación cultural para la conciencia ambiental y el cuidado de la fauna doméstica</t>
  </si>
  <si>
    <t>23.</t>
  </si>
  <si>
    <t>Bogotá rural</t>
  </si>
  <si>
    <t>24.</t>
  </si>
  <si>
    <t>Bogotá región emprendedora e innovadora</t>
  </si>
  <si>
    <t>25.</t>
  </si>
  <si>
    <t>Bogotá región productiva y competitiva</t>
  </si>
  <si>
    <t>26.</t>
  </si>
  <si>
    <t>Bogotá - región, el mejor destino para visitar</t>
  </si>
  <si>
    <t>27.</t>
  </si>
  <si>
    <t>Cambio cultural para la gestión de la crisis climática</t>
  </si>
  <si>
    <t>Propósito 2 : Cambiar Nuestros Hábitos de Vida para Reverdecer a Bogotá y Adaptarnos y Mitigar la Crisis Climática</t>
  </si>
  <si>
    <t>28.</t>
  </si>
  <si>
    <t>Bogotá protectora de sus recursos naturales</t>
  </si>
  <si>
    <t>29.</t>
  </si>
  <si>
    <t>Asentamientos y entornos protectores</t>
  </si>
  <si>
    <t>30.</t>
  </si>
  <si>
    <t>Eficiencia en la atención de emergencias</t>
  </si>
  <si>
    <t>31.</t>
  </si>
  <si>
    <t xml:space="preserve"> Protección y valoración del patrimonio tangible e intangible en Bogotá y la región</t>
  </si>
  <si>
    <t>32.</t>
  </si>
  <si>
    <t>Revitalización urbana para la competitividad</t>
  </si>
  <si>
    <t>33.</t>
  </si>
  <si>
    <t>Más árboles y más y mejor espacio público</t>
  </si>
  <si>
    <t>34.</t>
  </si>
  <si>
    <t>Bogotá protectora de los animales</t>
  </si>
  <si>
    <t>35.</t>
  </si>
  <si>
    <t>Manejo y prevención de contaminación</t>
  </si>
  <si>
    <t>36.</t>
  </si>
  <si>
    <t>Manejo y saneamiento de los cuerpos de agua</t>
  </si>
  <si>
    <t>37.</t>
  </si>
  <si>
    <t>Provisión y mejoramiento de servicios públicos</t>
  </si>
  <si>
    <t>38.</t>
  </si>
  <si>
    <t>Ecoeficiencia, reciclaje, manejo de residuos e inclusión de la población recicladora</t>
  </si>
  <si>
    <t>39.</t>
  </si>
  <si>
    <t>Bogotá territorio de paz y atención integral a las víctimas del conflicto armado</t>
  </si>
  <si>
    <t>Propósito 3: Inspirar confianza y legitimidad para vivir sin miedo y ser epicentro de cultura ciudadana, paz y reconciliación</t>
  </si>
  <si>
    <t>40.</t>
  </si>
  <si>
    <t>Más mujeres viven una vida libre de violencias, se sienten seguras y acceden con confianza al sistema de justicia</t>
  </si>
  <si>
    <t>41.</t>
  </si>
  <si>
    <t>Sin machismo ni violencias contra las mujeres, las niñas y los niños</t>
  </si>
  <si>
    <t>42.</t>
  </si>
  <si>
    <t>Conciencia y cultura ciudadana para la seguridad, la convivencia y la construcción de confianza</t>
  </si>
  <si>
    <t>43.</t>
  </si>
  <si>
    <t>Cultura ciudadana para la confianza, la convivencia y la participación desde la vida cotidiana</t>
  </si>
  <si>
    <t>44.</t>
  </si>
  <si>
    <t>Autoconciencia, respeto y cuidado en el espacio público</t>
  </si>
  <si>
    <t>45.</t>
  </si>
  <si>
    <t>Espacio público más seguro y construido colectivamente</t>
  </si>
  <si>
    <t>46.</t>
  </si>
  <si>
    <t>Atención a jóvenes y adultos infractores con impacto en su proyecto de vida</t>
  </si>
  <si>
    <t>47.</t>
  </si>
  <si>
    <t>Calidad de Vida y Derechos de la Población privada de la libertad</t>
  </si>
  <si>
    <t>48.</t>
  </si>
  <si>
    <t>Plataforma institucional para la seguridad y justicia</t>
  </si>
  <si>
    <t>49.</t>
  </si>
  <si>
    <t>Movilidad segura, sostenible y accesible</t>
  </si>
  <si>
    <t>Propósito 4: Hacer de Bogotá Región un modelo de movilidad multimodal, incluyente y sostenible</t>
  </si>
  <si>
    <t>50.</t>
  </si>
  <si>
    <t>Red de metros</t>
  </si>
  <si>
    <t>51.</t>
  </si>
  <si>
    <t>Gobierno Abierto</t>
  </si>
  <si>
    <t>Propósito 5: Construir Bogotá - Región con gobierno abierto, transparente y ciudadanía consciente</t>
  </si>
  <si>
    <t>52.</t>
  </si>
  <si>
    <t>Integración regional, distrital y local</t>
  </si>
  <si>
    <t>53.</t>
  </si>
  <si>
    <t>Información para la toma de decisiones</t>
  </si>
  <si>
    <t>54.</t>
  </si>
  <si>
    <t>Transformación digital y gestión de TIC para un territorio inteligente</t>
  </si>
  <si>
    <t>55.</t>
  </si>
  <si>
    <t>Fortalecimiento de cultura ciudadana y su institucionalidad</t>
  </si>
  <si>
    <t>56.</t>
  </si>
  <si>
    <t>Gestión pública efectiva</t>
  </si>
  <si>
    <t>57.</t>
  </si>
  <si>
    <t>Gestión pública local</t>
  </si>
  <si>
    <t>ALCALDIA LOCAL ANTONIO NARIÑO</t>
  </si>
  <si>
    <t>JACQUELINE LEAL RANGEL</t>
  </si>
  <si>
    <t>APOYO A LA GESTIÓN OFICINA DE CONTRATACIÓN</t>
  </si>
  <si>
    <t>CONTRATACIÓN-GESTIÓN CORPORATIVA LOCAL</t>
  </si>
  <si>
    <t>3118631508-4432490 EXT 225</t>
  </si>
  <si>
    <t>jacqueline.leal@gobiernobogota.gov.co-jacquileal@hotmail.com</t>
  </si>
  <si>
    <t>FDLAN-CD-001-2020</t>
  </si>
  <si>
    <t>FDLAN-CD-002-2020</t>
  </si>
  <si>
    <t>FDLAN-CD-003-2020</t>
  </si>
  <si>
    <t>FDLAN-CD-004-2020</t>
  </si>
  <si>
    <t>FDLAN-CD-005-2020</t>
  </si>
  <si>
    <t>FDLAN-CD-006-2020</t>
  </si>
  <si>
    <t>FDLAN-CD-007-2020</t>
  </si>
  <si>
    <t>FDLAN-CD-008-2020</t>
  </si>
  <si>
    <t>FDLAN-CD-009-2020</t>
  </si>
  <si>
    <t>FDLAN-CD-010-2020</t>
  </si>
  <si>
    <t>FDLAN-CD-011-2020</t>
  </si>
  <si>
    <t>FDLAN-CD-012-2020</t>
  </si>
  <si>
    <t>FDLAN-CD-013-2020</t>
  </si>
  <si>
    <t>FDLAN-CD-014-2020</t>
  </si>
  <si>
    <t>FDLAN-CD-015-2020</t>
  </si>
  <si>
    <t>FDLAN-CD-016-2020</t>
  </si>
  <si>
    <t>FDLAN-CD-017-2020</t>
  </si>
  <si>
    <t>FDLAN-CD-018-2020</t>
  </si>
  <si>
    <t>FDLAN-CD-019-2020</t>
  </si>
  <si>
    <t>FDLAN-CD-020-2020</t>
  </si>
  <si>
    <t>FDLAN-CD-021-2020</t>
  </si>
  <si>
    <t>FDLAN-CD-022-2020</t>
  </si>
  <si>
    <t>FDLAN-CD-023-2020</t>
  </si>
  <si>
    <t>FDLAN-CD-024-2020</t>
  </si>
  <si>
    <t>FDLAN-CD-025-2020</t>
  </si>
  <si>
    <t>FDLAN-CD-026-2020</t>
  </si>
  <si>
    <t>FDLAN-CD-027-2020</t>
  </si>
  <si>
    <t>FDLAN-CD-029-2020</t>
  </si>
  <si>
    <t>FDLAN-CD-031-2020</t>
  </si>
  <si>
    <t>FDLAN-CD-033-2020</t>
  </si>
  <si>
    <t>FDLAN-CD-034-2020</t>
  </si>
  <si>
    <t>FDLAN-CD-035-2020</t>
  </si>
  <si>
    <t>FDLAN-CD-036-2020</t>
  </si>
  <si>
    <t>FDLAN-CD-037-2020</t>
  </si>
  <si>
    <t>FDLAN-CD-038-2020</t>
  </si>
  <si>
    <t>FDLAN-CD-040-2020</t>
  </si>
  <si>
    <t>Apoyar Juridicamente la ejecución de las acciones requeridas para el tramite e impulso procesal de las actuaciones contravencionales y/o querellas que cursen en las inspecciones de policia de la localidad</t>
  </si>
  <si>
    <t>Contratar una persona natural para prestar sus servicios a la Junta Administradora Local de la Alcaldia Local Antonio Nariño para prestar     apoyo como auxiliar administrativo</t>
  </si>
  <si>
    <t>Apoyar técnicamente a los responsables e integrantes de los procesos en la implementación de herramientas de gestión, siguiendo los lineamientos metodológicos establecidos por la Oficina Asesora de Planeación de la Secretaría Distrital de Gobierno</t>
  </si>
  <si>
    <t>Prestación de servicios profesionales para fortalecer el equipo de Inspección, Vigilancia y Control del Área de Gestión de Desarrollo Local Antonio Nariño en cobros persuasivos</t>
  </si>
  <si>
    <t>Prestar  los servicios profesionales como abogado del  Área de Gestión de desarrollo Local del  FDLAN, en el trámite de procesos de selección de contratistas y el proceso de liquidación</t>
  </si>
  <si>
    <t>Prestar los servicios profesionales en los procesos administrativos, contables y financieros del Fondo de Desarrollo local en el marco d elas normas de derecho contable y seguridad social, en la oficina de contabilidad del área de gestión de desarrollo local de antonio nariño</t>
  </si>
  <si>
    <t>Prestación de servicios Técnico administrativo de apoyo al Despacho del Alcalde Local de Antonio Nariño en el manejo de los distintos asuntos y trámites asociados con la gestión administrativa local</t>
  </si>
  <si>
    <t>"Apoyar técnicamente las distintas etapas de los procesos de competencia de las inspecciones de policía de la localidad según reparto"</t>
  </si>
  <si>
    <t>Prestación de servicios de auxiliar de apoyo al despacho de la Alcladia Local Antonio Nariño como conductor del vehiculo asignado al Alcalde Local y de propiedad del Fondo de Desarrollo Local</t>
  </si>
  <si>
    <t>Prestación de servicios de apoyo al desapacho de la Alcaldia Local de Antonio Nariño como conductor de uno de los  vehiculos de propiedad del Fondo de Desarrollo Local Antonio Nariño.</t>
  </si>
  <si>
    <t>Prestar los servicios profesionales como abogado del area de gestión de desarrollo local del FDLAN, en el trámite de procesos de selección de contratistas y el proceso de liquidación de contratos  y convenios</t>
  </si>
  <si>
    <t>Apoyar y dar soporte técnico al administrador y usuario final de la red de sistemas y tecnología e información de la alcaldía local</t>
  </si>
  <si>
    <t>Prestar servicios profesionales como abogado para fortalecer el equipo del area de gestión de desarrollo local de antonio nariño en los diferentes tramites juridicos y contractuales necesarios para la ejecución del desarrollo oocal</t>
  </si>
  <si>
    <t>Prestar los servicios profesionales  en los diferentes trámites relacionados con los procesos de selección de contratistas de la Alcaldía Local Antonio Nariño</t>
  </si>
  <si>
    <t>Apoyar al alcalde en la formulación, seguimiento e implementación de las actuaciones administrativas, para el fortalecimiento</t>
  </si>
  <si>
    <t>Prestar servicios profesionales para apoyar al despacho del alcalde local de antonio nariño en la solución d elos distintos aspectos juridicos asociados cn la inspecció, vigilancia y control, respecto a los establecimientos de comerci, el ordenamiento terriotorial y el uso del espacio publico, con miras al mejoramiento de la convivencia local, realizando la verificación de insfracciones a la normativa vigente en la localidad.</t>
  </si>
  <si>
    <t>Prestar servicios profesionales al despacho del alcalde local en la orientación y aplicación d ela normatividad nacional,distrital y local  la proyección de actos administrativos , respuestas reclamaciones,requerimientos y derechos de petición relacionados con la gestión local que permitan el fortaleicmeinto institucional".</t>
  </si>
  <si>
    <t>Prestación de servicios de apoyo en el manejo de sistemas de información en los temas relacionados con la contratación que realiza el área de gestión de desarrollo local de Antonio Nariño.</t>
  </si>
  <si>
    <t>Prestación de servicios profesionales de apoyo al area de gestión de desarrollo loacl en el diligenciamiento y actualización de lso documentos técnicos de soporte y fichas estadisticas básicas de inversión y elaboración de los documentos soporte necesarios para ejecutar los proyectos d einfraerstructura del fondo de desarrollo local antoni nariño</t>
  </si>
  <si>
    <t>Apoyar jurídicamente la ejecución de las acciones requeridas para la depuración de las actuaciones administrativas que cursan en la Alcaldía Local.</t>
  </si>
  <si>
    <t>Apoyar juridicamente las acciones requeridas para la depuración de las actuaciones administrativas que cursan en la Alcaldía Local</t>
  </si>
  <si>
    <t>Prestación de servicios profesionales al area de gestión de desarrollo local antonio nariño como apoyo tecnico para la formulación, socialización y seguimiento de los programas y proyectos de inversión relacionados con la malla vial local , el espacio público, parques en general los asociados con todo tipo e intervenciones en infraestructura que le sean asignados</t>
  </si>
  <si>
    <t>Prestación de servicios de apoyo como técnico para fortalecer las actuaciones, trámites y procesos contractuales que adelanta el area de gestión de desarrollo local antonio nariño</t>
  </si>
  <si>
    <t>Prestación de servicios  profesionales de ingeniero administrador de red del fondo de desarrollo local antonio nariño</t>
  </si>
  <si>
    <t>PRESTACIÓN DE SERVICIOS PROFESIONALES ESPECIALIZADOS PARA LA FORMULACIÓN, DEFINICIÓN, SOCIALIZACIÓN Y SEGUIMIENTO DE UNA PROPUESTA INTEGRAL DE INTERVENCIÓN URBANÍSTICA EN ESPACIOS Y ESCENARIOS LOCALES Y SU INCLUSIÓN EN LOS DISTINTOS PLANES, Y PROGRAMAS Y PROYECTOS DE INVERSIÓN LOCAL</t>
  </si>
  <si>
    <t>Apoyar  al equipo de prensa y comunicaciones de la Alcaldía Local en la realide productos y piezas digitales, impresas y publicitarias de gran formato y de animación gráfica, así como apoyar la producción y montaje de eventos</t>
  </si>
  <si>
    <t>“Prestación de servicios profesionales para coordinar, liderar y asesorar los planes y estrategias de comunicación interna y externa para la divulgación de los programas, proyectos y actividades de la alcaldía local”</t>
  </si>
  <si>
    <t>Servicios profesionales como abogado del Area de gestión de Desarrollo Local del FDLAN en el trámite de proceso de selección de contratistas y el proceso de liquidación de contratos y convenios</t>
  </si>
  <si>
    <t>Prestación de servicios  de apoyo a La gestión cmo técnico jurídicos de los tramites  que sean de la competencia del Alcalde Local”.</t>
  </si>
  <si>
    <t>"Prestar los servicios como técnico administrativo en el Área de Gestión de Desarrollo Local de Antonio Nariño para los diferentes asuntos contractuales que adelanta la entidad"</t>
  </si>
  <si>
    <t>“Prestación de servicios profesionales para fortalecer las actuaciones y los diferentes trámites administrativos y procesos contractuales que adelanta el área de gestión de desarrollo local en la etapa de formulación de proyectos de inversión que adelanta el fondo de desarrollo local de Antonio Nariño"</t>
  </si>
  <si>
    <t xml:space="preserve">
”Apoyar en las tareas operativas de carácter archivístico desarrolladas en la alcaldía local para garantizar la aplicación correcta de los procedimientos técnicos”
</t>
  </si>
  <si>
    <t>“Apoyar jurídicamente la ejecución de las acciones requeridas para el trámite e impulso procesal de las actuaciones contravencionales y/o querellas que cursen en las inspecciones de policía de la localidad”</t>
  </si>
  <si>
    <t>3-3-1-15-07-45-1441-000</t>
  </si>
  <si>
    <t>3-3-1-15-02-17-1437-000</t>
  </si>
  <si>
    <t>1031127320-2</t>
  </si>
  <si>
    <t>1013666496-6</t>
  </si>
  <si>
    <t>1032446399-5</t>
  </si>
  <si>
    <t>33378204-9</t>
  </si>
  <si>
    <t>1118541857-5</t>
  </si>
  <si>
    <t>1022342284-3</t>
  </si>
  <si>
    <t>1126908588-5</t>
  </si>
  <si>
    <t>26459517-1</t>
  </si>
  <si>
    <t>79488817-2</t>
  </si>
  <si>
    <t>79392568-1</t>
  </si>
  <si>
    <t>79370565-3</t>
  </si>
  <si>
    <t>53139097-5</t>
  </si>
  <si>
    <t>1032358761-1</t>
  </si>
  <si>
    <t>39725525-9</t>
  </si>
  <si>
    <t>80778782-1</t>
  </si>
  <si>
    <t>9910237-6</t>
  </si>
  <si>
    <t>81754122-0</t>
  </si>
  <si>
    <t>79955083-7</t>
  </si>
  <si>
    <t>57443219-4</t>
  </si>
  <si>
    <t>1013656467-1</t>
  </si>
  <si>
    <t>1013609653-3</t>
  </si>
  <si>
    <t>1051663189-4</t>
  </si>
  <si>
    <t>1013621385-3</t>
  </si>
  <si>
    <t>1019067443-8</t>
  </si>
  <si>
    <t>1026570525-5</t>
  </si>
  <si>
    <t>1072715196-7</t>
  </si>
  <si>
    <t>79890568-6</t>
  </si>
  <si>
    <t>52428551-4</t>
  </si>
  <si>
    <t>53140769-8</t>
  </si>
  <si>
    <t>52428475-2</t>
  </si>
  <si>
    <t>53084402-0</t>
  </si>
  <si>
    <t>1010202710-6</t>
  </si>
  <si>
    <t>53046392-3</t>
  </si>
  <si>
    <t>1024542049-4</t>
  </si>
  <si>
    <t>52289797-1</t>
  </si>
  <si>
    <t>1018422855-8</t>
  </si>
  <si>
    <t>Eliana Katerine Rozo Quintero</t>
  </si>
  <si>
    <t>Sara Sofia Lancheros Ramirez</t>
  </si>
  <si>
    <t>Nathalia  Milena Roa Soler</t>
  </si>
  <si>
    <t>Yuly Andrea Solano Guerrero</t>
  </si>
  <si>
    <t>Angelica Maria Hernandez Doria</t>
  </si>
  <si>
    <t>Dollys  Herrera Ramírez</t>
  </si>
  <si>
    <t>Carlos Martín Bojaca</t>
  </si>
  <si>
    <t>Hector Giovanny Ayala Rodriguez</t>
  </si>
  <si>
    <t>Jorge Ramiro Ortiz Jaramillo</t>
  </si>
  <si>
    <t>Angela Tatiana Tunjano Reyes</t>
  </si>
  <si>
    <t>Fabian Eduardo Molano Mendoza</t>
  </si>
  <si>
    <t>Gina Paola Cubillos Castañeda</t>
  </si>
  <si>
    <t>David Ricardo Molina Peñuela</t>
  </si>
  <si>
    <t>Felipe Hernando Cubillos Soto</t>
  </si>
  <si>
    <t>Diego Felipe Bernal Moreno</t>
  </si>
  <si>
    <t>Carlos Alberto Melo Lopez</t>
  </si>
  <si>
    <t>Jacqueline Leal Rangel</t>
  </si>
  <si>
    <t xml:space="preserve">David Felipe Giraldo Rios </t>
  </si>
  <si>
    <t>Julio Cesar Gonzales Gómez</t>
  </si>
  <si>
    <t xml:space="preserve">Brenda Liliana Jimenez Paternina </t>
  </si>
  <si>
    <t>Harol Stik Gomez Gomez</t>
  </si>
  <si>
    <t>Juan Camilo Gallego Vives</t>
  </si>
  <si>
    <t>Juan José Londoño Salgado</t>
  </si>
  <si>
    <t>Andrés Felipe Rojas Garzón</t>
  </si>
  <si>
    <t>Abel Ernesto Castiblanco Duran</t>
  </si>
  <si>
    <t>Silvana Marcela Gomez Vergara</t>
  </si>
  <si>
    <t>Johanna Marcela Gonzalez Abril</t>
  </si>
  <si>
    <t>Diana Olaya Torres</t>
  </si>
  <si>
    <t>Laura Liliana Rodriguez Jimenez</t>
  </si>
  <si>
    <t>Leidy Carolina Valdes Prada</t>
  </si>
  <si>
    <t>Deisy Biviana Sanchez Carrillo</t>
  </si>
  <si>
    <t>Yurani Andrea Angulo Peñaranda</t>
  </si>
  <si>
    <t>Jakeline Mendez Orjuela</t>
  </si>
  <si>
    <t>María Carolina López Merchan</t>
  </si>
  <si>
    <t>Alexander Ospina García</t>
  </si>
  <si>
    <t>Zaida Vianney Rodriguez Rodriguez</t>
  </si>
  <si>
    <t>93418099-2</t>
  </si>
  <si>
    <t>X</t>
  </si>
  <si>
    <t>Juan David Cuervo Zorro</t>
  </si>
  <si>
    <t>Andrea Herrera Franco</t>
  </si>
  <si>
    <t>Jenny Paola Lagos Diaz</t>
  </si>
  <si>
    <t>3-3-1-15-03-19-1439-000</t>
  </si>
  <si>
    <t>3-3-1-15-02-17-1438-000</t>
  </si>
  <si>
    <t>3-3-1-15-06-38-1440-000</t>
  </si>
  <si>
    <t>3-3-1-15-01-03-1429-000</t>
  </si>
  <si>
    <t>1055226889-2</t>
  </si>
  <si>
    <t>52433219-3</t>
  </si>
  <si>
    <t>1057592073-5</t>
  </si>
  <si>
    <t>1014220601-2</t>
  </si>
  <si>
    <t>Apoyar el alcalde local en la gestión de los asuntos relacionados con seguridad ciudadana, convivencia y prevención de conflictividades, violencias y delitos en la localidad, de conformidad con el marco normativo aplicable en la materia.</t>
  </si>
  <si>
    <t>Prestación de servicios profesionales como apoyo en la formulación de proyectos de obra previsto para la vigencia 2020 y como apoyo a la supervisión y liquidación de los proyectos de Infraestructura que se encuentran en ejecución en la Localidad Antonio Nariño”</t>
  </si>
  <si>
    <t>Apoyar la formulación, gestión y seguimiento de actividades enfocadas a la gestión ambiental externa, encaminadas a la mitigación de los diferentes impactos ambientales y la conservacion de los recursos naturales de la Localidad</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</si>
  <si>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antonio nariño”.  </t>
  </si>
  <si>
    <t>FDLAN-CD-028-2020</t>
  </si>
  <si>
    <t>FDLAN-CD-030-2020</t>
  </si>
  <si>
    <t>FDLAN-CD-032-2020</t>
  </si>
  <si>
    <t>FDLAN-CD-039-2020</t>
  </si>
  <si>
    <t xml:space="preserve">Anny Johana Vega Carvajal </t>
  </si>
  <si>
    <t>80732924-2</t>
  </si>
  <si>
    <t>David Mauricio Prieto Castañeda</t>
  </si>
  <si>
    <t>FDLAN-CD-041-2020</t>
  </si>
  <si>
    <t>FDLAN-CD-042-2020</t>
  </si>
  <si>
    <t>FDLAN-CD-043-2020</t>
  </si>
  <si>
    <t>FDLAN-CD-044-2020</t>
  </si>
  <si>
    <t>FDLAN-CD-045-2020</t>
  </si>
  <si>
    <t>FDLAN-CD-056-2020</t>
  </si>
  <si>
    <t>FDLAN-CD-047-2020</t>
  </si>
  <si>
    <t>FDLAN-CD-048-2020</t>
  </si>
  <si>
    <t>FDLAN-CD-049-2020</t>
  </si>
  <si>
    <t>FDLAN-CD-050-2020</t>
  </si>
  <si>
    <t>“Prestación de servicios profesionales para brindar apoyo en la puesta en marcha de la emisora local, el acercamiento con la comunidad estudiantil y los diferentes grupos de interés”.</t>
  </si>
  <si>
    <t>“Prestar servicios de apoyo a la alcaldía local de Antonio Nariño a la gestión administrativa del teatro villa mayor”</t>
  </si>
  <si>
    <t>“Prestación de servicios de apoyo a las actividades administrativas en cuanto a notificación de la correspondencia generada por el área de gestión de desarrollo local Antonio Nariño”</t>
  </si>
  <si>
    <t>Apoyar Técnicamente las distintas etapas de los procesos de competencia de las inspecciones de policia de la localidad según reparto</t>
  </si>
  <si>
    <t>Prestacion de servicios profesionales para apoyar el Area de Gestion de Desarrollo Local en el diligenciamiento y actualilzacion de los DocumentosTecnicos de Soporte y Fichas de estadisticas Basicas de Inversion y elaboracion de los documentos soporte necesarios para ejecutar los proyectos de inversion del Fondo de Desarrollo Local Antonio Nariño</t>
  </si>
  <si>
    <t>Auxiliar de apoyo para a transcripción de las actas que expida la Junta Administradora Local de Antonio Nariño</t>
  </si>
  <si>
    <t>Apoyar al alcalde en la formulación, seguimiento e implementación de lla estrategia local para la terminación juridica de las actuaciones administrativas en la localidad</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</si>
  <si>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</si>
  <si>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Prestación de servicios de apoyo al área de gestión de desarrollo local como auxiliar en el Almacén del Fondo de Desarrollo Local Antonio Nariño</t>
  </si>
  <si>
    <t xml:space="preserve">Prestación de servicios profesionales como abogado para fortalecer las acciones que adelanta el equipo de inspección, vigilancia y control respecto de espacio público, regimen urbanistico </t>
  </si>
  <si>
    <t>1010198449-0</t>
  </si>
  <si>
    <t>1143835530-6</t>
  </si>
  <si>
    <t>1030609055-0</t>
  </si>
  <si>
    <t>52314199-4</t>
  </si>
  <si>
    <t>1010196548-2</t>
  </si>
  <si>
    <t>1073163291-2</t>
  </si>
  <si>
    <t>27788048-3</t>
  </si>
  <si>
    <t>423466-4</t>
  </si>
  <si>
    <t>1014253261-3</t>
  </si>
  <si>
    <t>79614602-7</t>
  </si>
  <si>
    <t>Sergio Arley Salazar Salvador</t>
  </si>
  <si>
    <t>Sara Jimenez Nieto</t>
  </si>
  <si>
    <t>Carlos Andrés Amezquita Angulo</t>
  </si>
  <si>
    <t>Hellen Mayue Barreto Ordoñez</t>
  </si>
  <si>
    <t>Leidy Maydee Fonseca Linares</t>
  </si>
  <si>
    <t>María Alejandra Guarnizo Ramírez</t>
  </si>
  <si>
    <t>Miriam Lisarazo Arocha</t>
  </si>
  <si>
    <t>Susana Patricia Enriquez Ugalde</t>
  </si>
  <si>
    <t>Carlos Eduardo Bravo Rodriguez</t>
  </si>
  <si>
    <t>Raul Antonio Vargas Camargo</t>
  </si>
  <si>
    <t>FDLAN-CD-051-2020</t>
  </si>
  <si>
    <t>FDLAN-CD-052-2020</t>
  </si>
  <si>
    <t>FDLAN-CD-053-2020</t>
  </si>
  <si>
    <t>FDLAN-CD-054-2020</t>
  </si>
  <si>
    <t>FDLAN-CD-055-2020</t>
  </si>
  <si>
    <t>FDLAN-CD-056A-2020</t>
  </si>
  <si>
    <t>FDLAN-CD-057-2020</t>
  </si>
  <si>
    <t>FDLAN-CD-058-2020</t>
  </si>
  <si>
    <t>FDLAN-CD-059-2020</t>
  </si>
  <si>
    <t>FDLAN-CD-060-2020</t>
  </si>
  <si>
    <t>Prestación de servicios profesionales para la administración, desarrollo y fortalecimiento de las actividades culturales y artísticas que se brindan a la comunidad en el teatro villa mayor de la localidad Antonio Nariño.</t>
  </si>
  <si>
    <t>Prestar los servicios profesionales al despacho de la Alcaldía Local de Antonio Nariño como coordinador del grupo de profesionales encargados de la formulación, seguimiento, evaluación, y acompañamiento de los procesos,de infraestructura de la Localidad ASntonio Narño</t>
  </si>
  <si>
    <t>Prestación de servicios profesionales como abogado para apoyar los porcedimientos sancionatorios y tramites administrativos que adelante el equipo de inspección,vigilancia y controldel area de gestiópn policiva  y juridica del fondo de desarrollo local antonio nariño con ocación ala infracción y aplicación de normas policivas apoyo al alcalde local en asuntos relacionados con despacho comisario</t>
  </si>
  <si>
    <t>Prestación de servicios de apoyo a las actividades adminstrativas en cuanto a notificación de la correspndencia genrada por el area de gestión de desarrollo local antnio nariño</t>
  </si>
  <si>
    <t>Prestación de servicios profesionales para apoyar el area de gestión de desarrollo local en el diligenciamiento de las actuaciones de los documentos técnicos de soporte y fichas estadisticas básicas de inversión y elaboración de los doucmentos,soporte necesarios para ejecutar los poryectos de inversión del fondo de desarrollo local antonio nariño</t>
  </si>
  <si>
    <t>Prestación de Servicios profesionales como apoyo en la formulación, seguimiento y supervisión de los proyectos de obra e infraestructura relacionados con la malla vial y espacio público de la localidad.</t>
  </si>
  <si>
    <t>Prestación de servicios de apoyo para el fondo de desarrollo local de antonio nariño para fortalecer  el montaje y el buen desarrollo de las actividades culturales y artisticas que se brindan en el teatro villa mayor</t>
  </si>
  <si>
    <t>Apoyar técnicamente las distintas etapas de los procesos de competencia de la alcaldia local para la depuración de las actuaciones administrativas</t>
  </si>
  <si>
    <t>Apoyar juridicamente la ejecución de las acciones requeridas para el tramite e impulso  procesal de las actuaciones contravencionales y/o querellas que cursen en las inspecciones de policia de la localidad</t>
  </si>
  <si>
    <t xml:space="preserve">“Prestar los servicios de apoyo como técnico administrativo en el área de gestión de desarrollo local de Antonio Nariño para los diferentes asuntos contractuales que adelanta la entidad”
</t>
  </si>
  <si>
    <t>3-3-1-15-01-11-1434-000</t>
  </si>
  <si>
    <t>80871795-4</t>
  </si>
  <si>
    <t>79600820-5</t>
  </si>
  <si>
    <t>1015437538-2</t>
  </si>
  <si>
    <t>1023888181-0</t>
  </si>
  <si>
    <t>1015403184-2</t>
  </si>
  <si>
    <t>1074133645-1</t>
  </si>
  <si>
    <t>80216988-0</t>
  </si>
  <si>
    <t>1074129871-4</t>
  </si>
  <si>
    <t>80214248-1</t>
  </si>
  <si>
    <t>1013664030-9</t>
  </si>
  <si>
    <t>Alvaro Andres Martinez Coronel</t>
  </si>
  <si>
    <t>Juan Antonio Zafra Ruiz</t>
  </si>
  <si>
    <t>Wendy Lorena Ramírez Espitia</t>
  </si>
  <si>
    <t>Jeisson Daniel Vallejo Rozo</t>
  </si>
  <si>
    <t>Ana María Trujillo Coronado</t>
  </si>
  <si>
    <t>Manuel Eduardo Alvarez Vanegas</t>
  </si>
  <si>
    <t>Jhon Edwin  Triana Rincon</t>
  </si>
  <si>
    <t>Santiago Nicólas Mora Gutiérrez</t>
  </si>
  <si>
    <t>Rober Jackson Ibarguen Rodriguez</t>
  </si>
  <si>
    <t>Laura Estefania Sierra Castañeda</t>
  </si>
  <si>
    <t>FDLAN-CD-061-2020</t>
  </si>
  <si>
    <t>CPS-CD-062-2020</t>
  </si>
  <si>
    <t>CPS-CD-063-2020</t>
  </si>
  <si>
    <t>FDLAN-064-2020</t>
  </si>
  <si>
    <t>FDLAN-CD-065-2020</t>
  </si>
  <si>
    <t>FDLAN-CD-067-2020</t>
  </si>
  <si>
    <t>FDLAN-CD-068-2020</t>
  </si>
  <si>
    <t>FDLAN-CD-070-2020</t>
  </si>
  <si>
    <t>FDLAN-CD-071-2020</t>
  </si>
  <si>
    <t>FDLAN-CD-072-2020</t>
  </si>
  <si>
    <t>Apoyar a las labores de entrega y recibo de comunicaiones emitidas o recibidas por las inspecciones de policia de la localidad</t>
  </si>
  <si>
    <t>PRESTACIÓN DE SERVICIOS PROFESIONALES PARA APOYAR EL ÁREA DE GESTIÓN DE DESARROLLO LOCAL EN EL DILIGENCIAMIENTO DE LAS ACTUACIONES DE LOS DOCUMENTOS TÉCNICOS DE SOPORTE Y FICHAS DE ESTADÍSTICA BÁSICAS DE INVERSIÓN Y ELABORACIÓN DE LOS DOCUMENTOS SOPORTE NECESARIOS PARA EJECUTAR LOS PROYECTOS DE INVERSIÓN DEL FONDO DE DESARROLLO LOCAL DE ANTONIO NARIÑO</t>
  </si>
  <si>
    <t>PRESTACIÓN DE SERVICIOS DE APOYO TÉCNICO EN LA PREPARACIÓN, OPERACIÓN Y FUNCIONAMIENTO DEL SISTEMA DE SONIDO Y DEMÁS EQUIPOS UTILIZADOS PARA LA REALIZACIÓN DE LOS EVENTOS CULTURALES QUE SE DESARROLLEN EN EL TEATRO VILLA MAYOR DE LA LOCALIDAD ANTONIO NARIÑO</t>
  </si>
  <si>
    <t>Apoyar las tareas operativas de carácter archivistico desarrolladas en la alcaldía local garantizar la aplicación correcta de los porcedimientos técnicos</t>
  </si>
  <si>
    <t>Prestar sus servicios en el manejo, validación y actualización de la información de los aplicativos SIPSE, SEGPLAN, tablero de control de seguimientos de los proyectos de inversión del FDLAN y apoyo a las actividades inherentes al Sistema Integrado de Gestión SIG y Subsistema de Calidad.</t>
  </si>
  <si>
    <t>Prestar servicios de apoyo a la gestión del área de gestión para el Desarrollo Local en el seguimiento y depuración de los trámites y requerimientos presentados en la Alcaldía de Antonio Nariño.</t>
  </si>
  <si>
    <t>RECURSO PARA EL CONTRATO CUYO OBJETO SERA "LA CRUZ ROJA SE OBLIGA A PRESTAR LOS SERVICIOS Y A REALIZAR LAS ACCIONES PARA LA ATENCION INTEGRAL, PROVISION Y ENTREGA DE AYUDA HUMANITARIA Y ASITENCIA PARA LA CONTIGENCIA DE LA POBLACION POBRE Y VULNERABLE, EN EL MARCO DE LA CONTENCION Y MITIGACION DEL COVID-19, LA DECLARATORIA DE EMERGENCIA SANITARIA EN TODO EL TERRITORIO NACIONAL Y LA CALAMIDAD PUBLICA DECLARADA EN LA CIUDAD DE BOGOTA D.C., DE ACUERDO A LO ESTABLECIDO EN EL MANUAL OPERATIVO DEL SISTEMA DISTRITAL BOGOTA SOLIDARIA EN CASA</t>
  </si>
  <si>
    <t>Prestar sus servicios profesionales para apoyar técnicamente a los responsables e integrantes d elos procesos en la implementación de herramientas de gestión, siguiendo los lineamientos metodologicos establecidos por la oficina asesora de planeación de la secretaria distrital de gobierno.</t>
  </si>
  <si>
    <t>PRESTACIÓN DE SERVICIOS PROFESIONALES PARA FORTALECER EL EQUIPO DE INSPECCIÓN, VIGILANCIA Y CONTROL DEL ÁREA DE GESTIÓN DE DESARROLLO LOCAL ANTONIO NARIÑO EN COBROS PERSUASIVOS</t>
  </si>
  <si>
    <t>PRESTAR LOS SERVICIOS PROFESIONALES COMO ABOGADO EN LOS DIVERSOS TEMAS CONTRACTUALES QUE REQUEIRA EL AREA DE GESTION DE DESAROLLO LOCAL DE ANTONIO NARIÑO</t>
  </si>
  <si>
    <t>1013646511-3</t>
  </si>
  <si>
    <t>Angie Paola Bayona Contreras</t>
  </si>
  <si>
    <t>Lady Tatiana Vargas Vergel</t>
  </si>
  <si>
    <t>Brayan Nicólas Pardo Trujillo</t>
  </si>
  <si>
    <t>Angela Fernanda Diaz Torres</t>
  </si>
  <si>
    <t>Shirley Lorena Bedoya Romero</t>
  </si>
  <si>
    <t>La Cruz Roja Colombiana Seccional Cundinamarca  y Bogotá</t>
  </si>
  <si>
    <t>Nathalia Milena Roa Soler</t>
  </si>
  <si>
    <t>52987224-8</t>
  </si>
  <si>
    <t>1016086862-0</t>
  </si>
  <si>
    <t>51554642-1</t>
  </si>
  <si>
    <t>52951852-8</t>
  </si>
  <si>
    <t>1023930290-4</t>
  </si>
  <si>
    <t xml:space="preserve">Elsa Núñez Mora </t>
  </si>
  <si>
    <t>Silvia Milena Nieto</t>
  </si>
  <si>
    <t>39677722-7</t>
  </si>
  <si>
    <t>860070301-1</t>
  </si>
  <si>
    <t>3-3-1-15-07-45-1441-001</t>
  </si>
  <si>
    <t>3-3-1-15-07-45-1441-002</t>
  </si>
  <si>
    <t xml:space="preserve">Sara Sofia Lancheros Ramirez </t>
  </si>
  <si>
    <t xml:space="preserve"> José Fernando Jimenez Layton</t>
  </si>
  <si>
    <t>80151345-4</t>
  </si>
  <si>
    <t>FDLAN-CD-073-2020</t>
  </si>
  <si>
    <t>FDLAN-CD-074-2020</t>
  </si>
  <si>
    <t>FDLAN-CD-075-2020</t>
  </si>
  <si>
    <t>FDLAN-CD-076-2020</t>
  </si>
  <si>
    <t>FDLAN-CD-077-2020</t>
  </si>
  <si>
    <t>FDLAN-CD-078-2020</t>
  </si>
  <si>
    <t>FDLAN-CD-079-2020</t>
  </si>
  <si>
    <t>FDLAN-CD-080-2020</t>
  </si>
  <si>
    <t>FDLAN-CD-081-2020</t>
  </si>
  <si>
    <t>FDLAN-CD-082-2020</t>
  </si>
  <si>
    <t>Julian Gerardo Arevalo Giraldo</t>
  </si>
  <si>
    <t>PRESTAR SERVICIOS DE APOYO A LA GESTIÓN COMO ACOMPAÑAMIENTO A LAS ACTIVIDADES ENCOMENDADAS AL REFERENTE DE PARTICIPACIÓN, PRINCIPALMENTE AQUELLAS INHERENTES PARA LLEVAR A CABO LA CONSOLIDACIÓN DE LOS DIAGNÓSTICOS SECTORIALES O POBLACIONALES DE LA LOCALIDAD DE LOCAL ANTONIO NARIÑO</t>
  </si>
  <si>
    <t>PRESTAR LOS SERVICIOS PROFESIONALES EN LOS PROCESOS ADMINISTRATIVOS, CONTABLES Y FINANCIEROS DEL FONDO DE DESARROLLO LOCAL EN EL MARCO DE LAS NORMAS DE DERECHO CONTABLE Y DE SEGURIDAD SOCIAL, EN LA OFICINA DE CONTABILIDAD DEL ÁREA DE GESTIÓN DEL DESARROLLO LOCAL DE ANTONIO NARIÑO</t>
  </si>
  <si>
    <t>Prestación de servicios de apoyo al despacho de la Alcaldia Local de Antonio Nariño como conductor de uno de los  vehiculos de propiedad del Fondo de Desarrollo Local Antonio Nariño.</t>
  </si>
  <si>
    <t>"APOYAR TÉCNICAMENTE LAS DISTINTAS ETAPAS DE LOS PROCESOS DE COMPETENCIA DE LAS INSPECCIONES DE POLICÍA DE LA LOCALIDAD, SEGÚN REPARTO"</t>
  </si>
  <si>
    <t>PRESTAR LOS SERVICIOS PROFESIONALES ESPECIALIZADOS EN LOS DIFERENTES TRÁMITES RELACIONADOS CON LOS PROCESOS DE SELECCIÓN DE CONTRATISTAS DE LA ALCALDÍA LOCAL DE ANTONIO NARIÑO</t>
  </si>
  <si>
    <t>PRESTAR SERVICIOS PROFESIONALES COMO ABOGADO, PARA FORTALECER EL EQUIPO DEL ÁREA DE GESTIÓN DE DESARROLLO LOCAL DE ANTONIO NARIÑO EN LOS DIFERENTES TRÁMITES JURÍDICOS Y CONTRACTUALES NECESARIOS PARA LA EJECUCIÓN DEL PLAN DE DESARROLLO LOCAL</t>
  </si>
  <si>
    <t>PRESTAR LOS SERVICIOS PROFESIONALES COMO ABOGADO DEL ÁREA DE GESTIÓN DE DESARROLLO LOCAL DEL FDLAN, EN EL TRÁMITE DE PROCESOS DE SELECCIÓN DE CONTRATISTAS Y EL PROCESO DE LIQUIDACIÓN DE CONTRATOS Y CONVENIOS</t>
  </si>
  <si>
    <t>PRESTACIÓN DE SERVICIOS DE APOYO EN EL MANEJO DE SISTEMAS DE INFORMACIÓN EN LOS TEMAS RELACIONADOS CON LA CONTRATACIÓN QUE REALIZA EL AREA DE GESTIÓN DE DESARROLLO LOCAL DE ANTONIO NARIÑO</t>
  </si>
  <si>
    <t>3-3-1-15-07-45-1442-000</t>
  </si>
  <si>
    <t>1013604823-6</t>
  </si>
  <si>
    <t>53118341-8</t>
  </si>
  <si>
    <t>1013671508-6</t>
  </si>
  <si>
    <t>FDLAN-CD-083-2020</t>
  </si>
  <si>
    <t>FDLAN-CD-084-2020</t>
  </si>
  <si>
    <t>FDLAN-CD-085-2020</t>
  </si>
  <si>
    <t>FDLAN-CD-086-2020</t>
  </si>
  <si>
    <t>FDLAN-CD-087-2020</t>
  </si>
  <si>
    <t>FDLAN-CD-088-2020</t>
  </si>
  <si>
    <t>FDLAN-CD-089-2020</t>
  </si>
  <si>
    <t>FDLAN-CD-090-2020</t>
  </si>
  <si>
    <t>FDLAN-CD-091-2020</t>
  </si>
  <si>
    <t>FDLAN-CD-092-2020</t>
  </si>
  <si>
    <t>FDLAN-CD-093-2020</t>
  </si>
  <si>
    <t>FDLAN-CD-094-2020</t>
  </si>
  <si>
    <t>FDLAN-CD-095-2020</t>
  </si>
  <si>
    <t>FDLAN-CD-096-2020</t>
  </si>
  <si>
    <t>FDLAN-CD-097-2020</t>
  </si>
  <si>
    <t>PRESTAR SERVICIOS PROFESIONALES AL DESPACHO DEL ALCALDE LOCAL EN LA ORIENTACIÓN Y APLICACIÓN DE LA NORMATIVIDAD NACIONAL, DISTRITAL Y LOCAL, LA PROYECCION DE ACTOS ADMINISTRATIVOS, RESPESTAS A RECLAMACIONES, REQUERIMIENTOS Y DERECHOS DE PETICIÓN RELACIONADOS CON LA GESTIÓN LOCAL QUE PERMITANN ELFORTALECIMIENTO INSTITUCIONAL</t>
  </si>
  <si>
    <t>PRESTACIÓN DE SERVICIOS PROFESIONALES DE INGENIERO ADMINISTRDOR DE RED DEL FONDO DE DESARROLLO LOCAL ANTONIO NARIÑO</t>
  </si>
  <si>
    <t>Prestación de servicios de apoyo como técnico jurídico para fortalecer las actuaciones, trámites y procesos contractuales que adelanta el Área de Gestión de Desarrollo Local de Antonio Nariño</t>
  </si>
  <si>
    <t>PRESTACIÓN DE SERVICIOS DE APOYO A LA GESTIÓN COMO TÉCNICO JURÍDICO EN LOS TRÁMITES QUE SEAN DE LA COMPETENCIA DEL ALCALDE LOCAL</t>
  </si>
  <si>
    <t>“PRESTAR LOS SERVICIOS PROFESIONALES COMO ABOGADO DEL ÁREA DE GESTIÓN DE DESARROLLO LOCAL DEL FDLAN, EN EL TRÁMITE DE PROCESOS DE SELECCIÓN DE CONTRATISTAS Y EL PROCESO DE LIQUIDACIÓN DE CONTRATOS Y CONVENIOS</t>
  </si>
  <si>
    <t>APOYAR EN LAS TAREAS OPERATIVAS DE CARÁCTER ARCHIVÍSTICO DESARROLLADAS EN LA ALCALDÍA LOCAL PARA GARANTIZAR LA APLICACIÓN CORRECTA DE LOS PROCEDIMIENTOS TÉCNICOS</t>
  </si>
  <si>
    <t>PRESTACION DE SERVICIOS DE APOYO COMO AUXILIAR ADMINISTRATIVO EN EL AREA DE GESTION DE DESARROLLO LOCAL DEL FONDO DE DESARROLLO LOCAL DE ANTONIO NARIÑO</t>
  </si>
  <si>
    <t>PRESTAR SERVICIOS TÉCNICOS PARA APOYAR LA GESTIÓN Y SEGUIMIENTO DEL PLAN INSTITUCIONAL DE GESTIÓN AMBIENTAL -PIGA Y ACTIVIDADES ENFOCADAS A LA GESTIÓN AMBIENTAL</t>
  </si>
  <si>
    <t>PRESTAR SERVICIOS PROFESIONALES AL FONDO DE DESARROLLO LOCAL DE ANTONIO NARIÑO EN EL APOYO A LOS DIFERENTES TRÁMITES Y GESTIONES CONTRACTUALES”</t>
  </si>
  <si>
    <t>PRESTACIÓN DE SERVICIOS PROFESIONALES DE APOYO AL DESPACHO DEL ALCALDE LOCAL DE ANTONIO NARIÑO EN EL SEGUIMIENTO Y CONTROL DE LA EJECUCIÓN PRESUPUESTAL, PLANEACIÓN Y EJECUCIÓN DEL PLAN DE DESARROLLO LOCAL, ASÍ COMO DE LOS DOCUMENTOS TÉCNICOS DE SOPORTE, FICHAS DE ESTADÍSTICA BÁSICAS DE INVERSIÓN REQUERIDAS EN LA EJECUCIÓN DE LOS PROYECTOS DE INVERSIÓN DEL FONDO DE DESARROLLO LOCAL DE ANTONIO NARIÑO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</si>
  <si>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Antonio Nariño</t>
  </si>
  <si>
    <t>PRESTAR SERVICIOS DE APOYO AL FONDO DE DESARROLLO LOCAL DE ANTONIO NARIÑO EN LOS DIFERENTES TRÁMITES REQUERIDOS POR LAS ENTIDADES DISTRITALES Y/O LOCALES EN LOS PROCESOS DE PLANEACIÓN</t>
  </si>
  <si>
    <t>PRESTACIÓN DE SERVICIOS PROFESIONALES AL ÁREA DE GESTIÓN DE DESARROLLO LOCAL ANTONIO NARIÑO COMO APOYO TÉCNICO PARA LA FORMULACIÓN, SOCIALIZACIÓN Y SEGUIMIENTO DE LOS PROGRAMAS Y PROYECTOS DE INVERSIÓN RELACIONADOS CON LA MALLA VIAL LOCAL, EL ESPACIO PÚBLICO, PARQUES Y EN GENERAL LOS ASOCIADOS CON TODO TIPO INTERVENCIONES EN INFRAESTRUCTURA QUE LE SEAN ASIGNADOS</t>
  </si>
  <si>
    <t>Zaida Liliana Salinas</t>
  </si>
  <si>
    <t>Jonathan Calderon Peña</t>
  </si>
  <si>
    <t>099-2020 / 002-2020</t>
  </si>
  <si>
    <t>FDLAN-CD-099-2020</t>
  </si>
  <si>
    <t>FDLAN-CD-100-2020</t>
  </si>
  <si>
    <t>FDLAN-CD-101-2020</t>
  </si>
  <si>
    <t>FDLAN-CD-102-2020</t>
  </si>
  <si>
    <t>FDLAN-CD-103-2020</t>
  </si>
  <si>
    <t>FDLAN-CD-104-2020</t>
  </si>
  <si>
    <t>FDLAN-CD-105-2020</t>
  </si>
  <si>
    <t>FDLAN-CD-106-2020</t>
  </si>
  <si>
    <t>FDLAN-CD-107-2020</t>
  </si>
  <si>
    <t>FDLAN-CD-108-2020</t>
  </si>
  <si>
    <t>FDLAN-CD-109-2020</t>
  </si>
  <si>
    <t>FDLAN-CD-110-2020</t>
  </si>
  <si>
    <t>FDLAN-CD-111-2020</t>
  </si>
  <si>
    <t>FDLAN-CD-112-2020</t>
  </si>
  <si>
    <t>FDLAN-CD-113-2020</t>
  </si>
  <si>
    <t>FDLAN-CD-114-2020</t>
  </si>
  <si>
    <t>FDLAN-CD-115-2020</t>
  </si>
  <si>
    <t>FDLAN-CD-116-2020</t>
  </si>
  <si>
    <t>FDLAN-CD-117-2020</t>
  </si>
  <si>
    <t>FDLAN-CD-118-2020</t>
  </si>
  <si>
    <t>FDLAN-CD-119-2020</t>
  </si>
  <si>
    <t>FDLAN-CD-120-2020</t>
  </si>
  <si>
    <t>FDLAN-CD-121-2020</t>
  </si>
  <si>
    <t>FDLAN-CD-122-2020</t>
  </si>
  <si>
    <t>FDLAN-CD-123-2020</t>
  </si>
  <si>
    <t>FDLAN-CD-124-2020</t>
  </si>
  <si>
    <t>FDLAN-CD-125-2020</t>
  </si>
  <si>
    <t>FDLAN-CD-126-2020</t>
  </si>
  <si>
    <t>FDLAN-CD-127-2020</t>
  </si>
  <si>
    <t>FDLAN-CD-128-2020</t>
  </si>
  <si>
    <t>FDLAN-CD-129-2020</t>
  </si>
  <si>
    <t>FDLAN-CD-130-2020</t>
  </si>
  <si>
    <t>FDLAN-MC-001-2020</t>
  </si>
  <si>
    <t>FDLAN-CD-133-2020</t>
  </si>
  <si>
    <t>FDLAN-CD-134-2020</t>
  </si>
  <si>
    <t>FDLAN-CD-135-2020</t>
  </si>
  <si>
    <t>FDLAN-CD-136-2020</t>
  </si>
  <si>
    <t>FDLAN-CD-137-2020</t>
  </si>
  <si>
    <t>FDLAN-CD-138-2020</t>
  </si>
  <si>
    <t>FDLAN-CD-139-2020</t>
  </si>
  <si>
    <t>FDLAN-MC-003-2020</t>
  </si>
  <si>
    <t>FDLAN-CD-141-2020</t>
  </si>
  <si>
    <t>FDLAN-CD-142-2020</t>
  </si>
  <si>
    <t>FDLAN-CD-143-2020</t>
  </si>
  <si>
    <t>FDLAN-CD-144-2020</t>
  </si>
  <si>
    <t>FDLAN-CD-145-2020</t>
  </si>
  <si>
    <t>FDLAN-CD-146-2020</t>
  </si>
  <si>
    <t>FDLAN-CD-147-2020</t>
  </si>
  <si>
    <t>FDLAN-CD-148-2020</t>
  </si>
  <si>
    <t>FDLAN-CD-149-2020</t>
  </si>
  <si>
    <t>FDLAN-CD-150-2020</t>
  </si>
  <si>
    <t>FDLAN-CD-151-2020</t>
  </si>
  <si>
    <t>FDLAN-CD-152-2020</t>
  </si>
  <si>
    <t>FDLAN-CD-153-2020</t>
  </si>
  <si>
    <t> FDLAN-CD-0154-2020</t>
  </si>
  <si>
    <t> FDLAN-CD-155-2020</t>
  </si>
  <si>
    <t>FDLAN-CD-0156-2020</t>
  </si>
  <si>
    <t>FDLAN-CD-157-2020</t>
  </si>
  <si>
    <t>MC-004-2020</t>
  </si>
  <si>
    <t>PRESTACIÓN DE SERVICIOS PROFESIONALES COMO APOYO EN LA FORMULACIÓN, SEGUIMIENTO, SUPERVISIÓN Y LIQUIDACIÓN DE PROYECTOS DE OBRA E INFRAESTRUCTURA RELACIONADOS CON MALLA VIAL Y ESPACIO PÚBLICO EN LA LOCALIDAD ANTONIO NARIÑO</t>
  </si>
  <si>
    <t>“PRESTACIÓN DE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</si>
  <si>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</si>
  <si>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PRESTACIÓN DE SERVICIOS PROFESIONALES PARA APOYAR AL EQUIPO DE PRENSA Y COMUNICACIONES DE LA ALCALDÍA LOCAL DE ANTONIO NARIÑO EN LA REALIZACIÓN DE PRODUCTOS Y PIEZAS DIGITALES, IMPRESAS Y PUBLICITARIAS DE GRAN FORMATO Y DE ANIMACIÓN GRÁFICA, ASÍ COMO APOYAR LA PRODUCCIÓN Y MONTAJE DE EVENTOS</t>
  </si>
  <si>
    <t>Apoyar jurídicamente la ejecución de las acciones requeridas para el trámite e impulso procesal de las actuaciones contravencionales y/o querellas que cursen en las Inspecciones de Policía de la Local</t>
  </si>
  <si>
    <t>Prestación de servicios profesionales como apoyo en la formulación, seguimiento, supervisión y liquidación de proyectos de obra e infraestructura relacionados con malla vial y espacio público en la localidad antonio nariño</t>
  </si>
  <si>
    <t>“PRESTACIÓN DE SERVICIOS PROFESIONALES AL ÁREA DE GESTIÓN DE DESARROLLO LOCAL ANTONIO NARIÑO COMO APOYO TÉCNICO PARA LA FORMULACIÓN, SOCIALIZACIÓN Y SEGUIMIENTO DE LOS PROGRAMAS Y PROYECTOS DE INVERSIÓN RELACIONADOS CON LA MALLA VIAL LOCAL, EL ESPACIO PÚBLICO, PARQUES Y EN GENERAL LOS ASOCIADOS CON TODO TIPO INTERVENCIONES EN INFRAESTRUCTURA QUE LE SEAN ASIGNADOS.”</t>
  </si>
  <si>
    <t>PRESTACION DE SERVICIOS DE APOYO EN LAS TAREAS OPERATIVAS DE CARÁCTER ARCHIVÍSTICO DESARROLLADAS EN LA ALCALDÍA LOCAL PARA GARANTIZAR LA APLICACIÓN CORRECTA DE LOS PROCEDIMIENTOS TÉCNICOS</t>
  </si>
  <si>
    <t>APOYAR JURÍDICAMENTE LA EJECUCIÓN DE LAS ACCIONES REQUERIDAS PARA EL TRÁMITE E IMPULSO PROCESAL DE LAS ACTUACIONES CONTRAVENCIONALES Y/O QUERELLAS QUE CURSEN EN LAS INSPECCIONES DE POLICÍA DE LA LOCALIDAD</t>
  </si>
  <si>
    <t>Prestar los servicios profesionales al Despacho de la Alcaldía local de Antonio Nariño como coordinador del grupo de profesionales encargados de la formulación, seguimiento, evaluación y acompañamiento a los procesos de infraestructura de la Localidad de Antonio Nariño</t>
  </si>
  <si>
    <t>CONTRATAR UNA PERSONA NATURAL PARA PRESTAR SUS SERVICIOS A LA JUNTA ADMINISTRADORA LOCAL DE LA ALCALDÍA LOCAL ANTONIO NARIÑO PARA PRESTAR APOYO COMO AUXILIAR ADMINISTRATIVO</t>
  </si>
  <si>
    <t>PRESTAR SERVICIOS DE APOYO AL ALCALDE LOCAL EN LA IMPLEMENTACIÓN DE ESTRATEGIAS QUE GARANTICEN LA PROMOCIÓN Y PROTECCIÓN DEL DERECHO A LA PARTICIPACIÓN DEMOCRÁTICA DE LOS HABITANTES DE LA LOCALIDAD ANTONIO NARIÑO</t>
  </si>
  <si>
    <t>PRESTAR SERVICIOS PROFESIONALES DE APOYO AL ALCALDE LOCAL DE ANTONIO NARIÑO EN EL FORTALECIMIENTO E INCLUSIÓN DE LAS COMUNIDADES NEGRAS, AFROCOLOMBIANAS Y PALENQUERAS EN EL MARCO DE LA POLÍTICA PÚBLICA DISTRITAL AFRODESCENDIENTES Y LOS ESPACIOS DE PARTICIPACIÓN</t>
  </si>
  <si>
    <t>PRESTACIÓN DE SERVICIOS PROFESIONALES AL ÁREA DE GESTIÓN DE DESARROLLO LOCAL EN EL DILIGENCIAMIENTO Y ACTUALIZACIÓN DE LOS DOCUMENTOS TÉCNICOS DE SOPORTE Y FICHAS DE ESTADÍSTICAS BÁSICAS DE INVERSIÓN Y ELABORACIÓN DE LOS DOCUMENTOS SOPORTE NECESARIOS PARA EJECUTAR LOS PROYECTOS DE INFRAESTRUCTURA DEL FONDO DE DESARROLLO LOCAL ANTONIO NARIÑO</t>
  </si>
  <si>
    <t>SERVICIOS PROFESIONALES COMO ABOGADO PARA APOYAR LOS PROCEDIMIENTOS SANCIONATORIOS Y TRÁMITES ADMINISTRATIVOS RELACIONADOS CON LOS PROCESOS DE PESAS Y MEDIDAS QUE ADELANTA EL ÁREA DE GESTIÓN POLICIVA Y JURÍDICA DE LA ALCALDIA LOCAL ANTONIO NARIÑO</t>
  </si>
  <si>
    <t>PRESTAR LOS SERVICIOS DE APOYO A LA GESTIÓN COMO ACOMPAÑAMIENTO A LAS ACTIVIDADES ENCOMENDADAS AL REFERENTE DE PARTICIPACIÓN PRINCIPALMENTE AQUELLAS INHERENTES PARA LLEVAR A CABO LA CONSOLIDACIÓN DE LOS DIAGNOSTICOS SECTORIALES O POBLACIONALES DE LA LOCALIDAD ANTONIO NARIÑO</t>
  </si>
  <si>
    <t>APOYAR JURIDICAMENTE LA EJECUCIÓN DE LAS ACCIONES REQUERIDAS  PARA EL TRÁMITE E IMPULSO PROCESAL DE LAS ACTUACIONES CONTRAVENCIONALES Y/O QUERELLAS QUE CURSEN EN LAS INSPECIONES DE POLICIA DE LA LOCALIDAD</t>
  </si>
  <si>
    <t>PRESTACIÓN DE SERVICIOS PROFESIONALES PARA COORDINAR, LIDERAR Y ASESORAR LOS PLANES Y ESTRATEGIAS DE COMUNICACIÓN INTERNA Y EXTERNA PARA LA DIVULGACIÓN DE LOS PROGRAMAS, PROYECTOS Y ACTIVIDADES DE LA ALCALDÍA LOCAL</t>
  </si>
  <si>
    <t>APOYAR TÉCNICAMENTE LAS DISTINTAS ETAPAS DE LOS PROCESOS DE COMPETENCIA DE LAS INSPECCIONES DE POLICÍA DE LA LOCALIDAD, SEGÚN REPARTO</t>
  </si>
  <si>
    <t>PRESTAR SERVICIOS PROFESIONALES AL FONDO DE DESARROLLO LOCAL DE ANTONIO NARIÑO EN EL APOYO DE LAS DIERENTES TRÁMITES Y GESTIONES CONTRACTUALES</t>
  </si>
  <si>
    <t>PRESTACIÓN DE SERVICIOS DE APOYO A LAS ACTIVIDADES ADMINISTRATIVAS EN CUANTO A NOTIFICACIÓN DE LA CORRESPONDENCIA GENERADA POR EL ÁREA DE GESTIÓN D EDESARROLLO LOCAL ANTONIO NARIÑO</t>
  </si>
  <si>
    <t>PRESTACION DE SERVICIOS PROFESIONALES APOYAR AL ALCALDE EN LA FORMULACIÓN, SEGUIMIENTO E IMPLEMENTACIÓN DE LA ESTRATEGIA LOCAL PARA LA TERMINACIÓN JURÍDICA DE LAS ACTUACIONES ADMINISTRATIVAS EN LA ALCALDÍA LOCAL</t>
  </si>
  <si>
    <t>APOYAR JURÍDICAMENTE LA EJECUCIÓN DE LAS ACCIONES REQUERIDAS PARA LA DEPURACIÓN DE LAS ACTUACIONES ADMINISTRATIVAS QUE CURSAN EN LA ALCALDÍA LOCAL”</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</si>
  <si>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</si>
  <si>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"Prestar los servicios de apoyo como técnico administrativo en el Área de Gestión de Desarrollo Local de Antonio Nariño para los diferentes asuntos contractuales que adelanta la entidad"</t>
  </si>
  <si>
    <t>“Contratar la prestación de servicios de apoyo metodológico y logístico para la realización de los encuentros ciudadanos en la localidad de Antonio Nariño, en el marco del proceso de formulación del plan de desarrollo local 2021-2024”</t>
  </si>
  <si>
    <t>“Prestar servicios de apoyo a la gestión como acompañamiento a las actividades encomendadas al referente de participación, principalmente aquellas inherentes para llevar a cabo la consolidación de los diagnósticos sectoriales o poblacionales de la localidad de Local Antonio Nariño.”</t>
  </si>
  <si>
    <t>PRESTACIÓN DE SERVICIOS PROFESIONALES ESPECIALIZADOS APOYAR AL ALCALDE EN LA FORMULACIÓN, SEGUIMIENTO E IMPLEMENTACIÓN DE LAS ACTUACIONES ADMINISTRATIVAS, PARA EL FORTALECIMIENTO DE LOS PROCESOS DE ATENCIÓN A LOS REQUERIMIENTOS DE LOS ENTES DE CONTROL, LAS DIFERENTES OFICINAS DEL GOBIERNO Y LA JUNTA ADMINISTRADORA LOCAL, APLICANDO LA NORMATIVIDAD NACIONAL, DISTRITAL Y LOCAL VIGENTE</t>
  </si>
  <si>
    <t>PRESTAR SUS SERVICIOS PROFESIONALES PARA APOYAR TÉCNICAMENTE LAS DISTINTAS ETAPAS DE LOS PROCESOS DE COMPETENCIA DE LA ALCALDÍA LOCAL PARA LA DEPURACIÓN DE LAS ACTUACIONES ADMINISTRATIVAS</t>
  </si>
  <si>
    <t>PRESTACIÓN DE SERVICIOS PROFESIONALES PARA BRINDAR APOYO EN LA PUESTA EN MARCHA DE LA EMISORA LOCAL, EL ACERCAMIENTO CON LA COMUNIDAD ESTUDIANTIL Y LOS DIFERENTES GRUPOS DE INTERÉS</t>
  </si>
  <si>
    <t>“PRESTACIÓN DE SERVICIOS DE APOYO AL ÁREA DE GESTIÓN DE DESARROLLO LOCAL COMO AUXILIAR EN EL ALMACÉN DEL FONDO DE DESARROLLO LOCAL ANTONIO NARIÑO</t>
  </si>
  <si>
    <t>PRESTACIÓN DE SERVICIOS PROFESIONALES PARA LA ADMINISTRACIÓN, DESARROLLO Y FORTALECIEMIENTO DE LAS ACTIVIDADES CULTURALES Y ARTÍSTICAS QUE SE BRINDAN EN LA COMUNIDAD EN EL TEATRO VILLA MAYOR DE LA LOCALIDAD ANTONIO NARIÑO</t>
  </si>
  <si>
    <t>PRESTACIÓN DE SERVICIOS DE APOYO AL DESPACHO DEL ALCALDE LOCAL DE ANTONIO NARIÑO EN EL MANEJO DE LOS DISTINTOS ASUNTOS Y TRAMITES ASOCIADOS CON LA GESTIÓN ADMINISTRATIVA LOCAL</t>
  </si>
  <si>
    <t>CONTRATAR LA ADQUISICIÓN DE ELEMENTOS DE SEÑALIZACION PREVENTIVA PARA LA REALIZACIÓN DE LAS ACCIONES DE VIGILANCIA Y CONTROL DEL ESPACIO PÚBLICO EN LA LOCALIDAD ANTONIO NARIÑO</t>
  </si>
  <si>
    <t>PRESTAR SERVICIOS DE APOYO A LAS LABORES DE CARÁCTER OPERACIONAL Y/O ADMINISTRATIVAS QUE SE LLEVEN A CABO CON OCASIÓN A LA REALIZACIÓN DE PROYECTOS DE OBRA E INFRAESTRUCTURA RELACIONADOS CON MALLA VIAL Y ESPACIO PÚBLICO EN LA LOCALIDAD</t>
  </si>
  <si>
    <t>Prestación de servicios profesionales para apoyar la formulación, gestión y seguimiento de actividades enfocadas a la gestión ambiental externa, encaminadas a la mitigación de los diferentes impactos amientales y la conservación de los recursos naturales d ela localidad</t>
  </si>
  <si>
    <t>PRESTACIÓN DE SERVICIOS PROFESIONALES PARA APOYAR EL ÁREA DE GESTIÓN DE DESARROLLO LOCAL EN EL DILIGENCIAMIENTO DE LAS ACTUACIONES DE LOS DOCUMENTOS TÉCNICOS DE SOPORTE Y FICHAS DE ESTADÍSTICA BÁSICAS DE INVERSIÓN Y ELABORACIÓN DE LOS DOCUMENTOS SOPORTE NECESARIOS PARA EJECUTAR LOS PROYECTOS DE INVERSIÓN DEL FONDO DE DESARROLLO LOCAL DE ANTONIO</t>
  </si>
  <si>
    <t>PRESTAR SUS SERVICIOS EN EL MANEJO, VALIDACIÓN Y ACTUALIZACIÓN DE LA INFORMACIÓN DE LOS APLICATIVOS SIPSE, SEGPLAN, TABLERO DE CONTROL DE SEGUIMIENTOS DE LOS PROYECTOS DE INVERSIÓN DEL FDLAN Y APOYO A LAS ACTIVIDADES INHERENTES AL SISTEMA INTEGRADO DE GESTIÓN SIG Y SUBSISTEMA DE CALIDAD</t>
  </si>
  <si>
    <t>Apoyar administrativa y asistencialmente a las Inspecciones de Policía de la Localidad</t>
  </si>
  <si>
    <t>PRESTACIÒN DE SERVICIOS PROFESIONALES PÀRA APOYAR EL CUBRIMIENTO DE LAS ACTIVIDADES, CRONOGRAMAS Y AGENDA DE LA ALCALDÍA LOCAL A NIVEL INTERNO Y EXTERNO, ASÍ COMO LA GENERACIÓN DE CONTENIDOS PERIODÍSTICOS</t>
  </si>
  <si>
    <t>Prestar servicios de apoyo administrativa y asistencialmente la oficina de contratación del fondo de desarrollo local de la Alcaldía Local de Antonio Nariño</t>
  </si>
  <si>
    <t>PRESTACION DE SERVICIOS DE APOYO A LA GESTION COMO AUXILAR PARA LA TRANSCRIPCION DE LAS ACTAS QUE EXPIDA LA JUNTA ADMINISTRADORA LOCAL DE ANTONIO NARIÑO</t>
  </si>
  <si>
    <t>PRESTACIÓN DE SERVICIOS DE APOYO A LA GESTIÓN AL FONDO DE DESARROLLO LOCAL COMO ADMINISTRADOR DEL PUNTO VIVE DIGITAL DE LA ALCALDIA LOCAL DE ANTONIO NARIÑO –PVD</t>
  </si>
  <si>
    <t>PRESTACIÓN DE SERVICIOS DE APOYO A LA GESTIÓN AL FONDO DE DESARROLLO LOCAL PARA LA OPERACIÓN Y GESTION DE LA PLATAFORMA SECOP</t>
  </si>
  <si>
    <t>COMPENSAR SE OBLIGA A PRESTAR LOS SERVICIOS REQUERIDOS PARA EL PROGRAMA INCENTIVOS PARA EL EMPLEO CON EL CUAL SE BUSCA APOYAR AL TEJIDO PRODUCTIVO DE LAS LOCALIDADES DE BOGOTÁ D.C., CON ESPECIAL ÉNFASIS A LOS EMPRESARIOS, E INCLUIR O MANTENER LABORALMENTE A TRABAJADORES MAYORES DE 50 AÑOS, MUJERES Y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t>
  </si>
  <si>
    <t>PRESTAR SERVICIOS PROFESIONALES COMO ABOGADO PARA APOYAR LOS PROCEDIMIENTOS SANCIONATORIOS Y TRÁMITES ADMINISTRATIVOS QUE ADELANTA EL EQUIPO DE INSPECCIÓN, VIGILANCIA Y CONTROL DEL ÁREA DE GESTIÓN POLICIVA Y JURÍDICA DEL FONDO DE DESARROLLO LOCAL ANTONIO NARIÑO, CON OCASIÓN A LA INFRACCIÓN Y APLICACIÓN DE NORMAS POLICIVAS APOYO AL ALCALDE EN ASUNTOS RELACIONADOS CON DESPACHO COMISORIO</t>
  </si>
  <si>
    <t>COMPENSAR SE OBLIGA A PRESTAR LOS SERVICIOS REQUERIDOS PARA OPERAR EL PROGRAMA DE EMPLEOS DE EMERGENCIA QUE BUSCA GENERAR EMPLEO LOCAL TEMPORAL A TRABAJDORES DE BAJA CUALIFICACIÓN DE LAS LOCALIDADES QUE SUSCRIBEN ESTE CONTRATO EN EL MARCO DE LA CONTENCIÓN Y MITIGACIÓN DEL COVID-19, LA DECLARATORIA DE EMERGENCIA SANITARIA EN TODO EL TERRITORIO NACIONAL Y LA CALAMIDAD PÚBLICA DECLARADA EN LA CIUDAD DE BOGOTÁ D.C. PARA PROMOVER LA REACTIVACIÓN ECONOMICA LOCAL</t>
  </si>
  <si>
    <t>PRESTACIÓN DE SERVICIOS PROFESIONALES PARA APOYAR LA FORMULACIÓN, EJECUCIÓN, SEGUIMIENTO Y MEJORA CONTINUA DE LAS HERRAMIENTAS QUE CONFORMAN LA GESTIÓN AMBIENTAL INSTITUCIONAL DE LA ALCALDÍA LOCAL</t>
  </si>
  <si>
    <t>CONTRATAR LA ADQUISICIÓN DE CHAQUETAS Y GORRAS INSTITUCIONALES PARA FUNCIONARIOS Y CONTRATISTAS VINCULADOS A LA ALCALDIA LOCAL DE ANTONIO NARIÑO</t>
  </si>
  <si>
    <t>Empresa de Telecomunicaciones de Bogotá s.a. Esp Etb.</t>
  </si>
  <si>
    <t xml:space="preserve">
José Wilmer Nagles Céspedes</t>
  </si>
  <si>
    <t>David  Leonardo Angulo Ramos</t>
  </si>
  <si>
    <t>Camila Andrea Villegas Mosquera</t>
  </si>
  <si>
    <t>Juan Jose Londoño Salgado</t>
  </si>
  <si>
    <t>Adriana Katterine Herrera Uribe</t>
  </si>
  <si>
    <t>Berenice Cuevas Pinzón</t>
  </si>
  <si>
    <t>José Vicente Briñez Rojas</t>
  </si>
  <si>
    <t>Luisa Fernanda Abella Carvajal</t>
  </si>
  <si>
    <t>Solmaria López Rangel</t>
  </si>
  <si>
    <t>Raúl Iván Borja Suarez</t>
  </si>
  <si>
    <t>Prudencio Becerra Fino</t>
  </si>
  <si>
    <t>Carlos Julio Patiño Bohorquez</t>
  </si>
  <si>
    <t xml:space="preserve"> Corporación Fractal</t>
  </si>
  <si>
    <t>Lizeth Dayana Rubiano Pulido</t>
  </si>
  <si>
    <t>Martha Nancy Cucaita Roldan</t>
  </si>
  <si>
    <t>Producciones Generales SA. –Progen S.A.</t>
  </si>
  <si>
    <t>Neil Andrés Llain Torrado</t>
  </si>
  <si>
    <t>Carlos Alfonso Hernandez Potes</t>
  </si>
  <si>
    <t>ANGELA FERNANDA DIAZ TORRES</t>
  </si>
  <si>
    <t>Viviana Baron Vallarino</t>
  </si>
  <si>
    <t>Lilia Camacho Cadena</t>
  </si>
  <si>
    <t>Marian Judith Romero Garcia</t>
  </si>
  <si>
    <t>Ivan Arturo Vargas Cuellar</t>
  </si>
  <si>
    <t>Silvia Milena Nieto Gómez</t>
  </si>
  <si>
    <t>Monica Patricia Peñuela Chaparro</t>
  </si>
  <si>
    <t>Jose Luis Bravo Yara</t>
  </si>
  <si>
    <t>Diva Lizeth Rozo Trujilli</t>
  </si>
  <si>
    <t>Caja de Compensación Familiar Compensar</t>
  </si>
  <si>
    <t>MAURICIO NICOLAS RICAURTE BENITEZ</t>
  </si>
  <si>
    <t>Diana Carolina Rodriguez Avalo</t>
  </si>
  <si>
    <t>PROYECTOS INSTITUCIONALES DE COLOMBIA SAS</t>
  </si>
  <si>
    <t>"PROVEER UNA PLATAFORMA VIRTUAL Y SERVICIOS TECNOLOGICOS NECESARIOS A LOS FONDOS DE DESARROLLO LOCAL, EN LA REALIZACIÓN DE LAS ASAMBLEAS, EVENTOS Y FOROS DIGITALES, EN EL MARCO DE LOS ENCUENTROS CIUDADANOS Y PRESUPUESTOS PARCITIPATIVOS, DE ACUERDO CON LOS LINAMIENTOS ESTRATÉGICOS QUE DETERMINEN LOS FDL"</t>
  </si>
  <si>
    <t>899999115-8</t>
  </si>
  <si>
    <t>80794585-4</t>
  </si>
  <si>
    <t>20906004-1</t>
  </si>
  <si>
    <t>1023931614-1</t>
  </si>
  <si>
    <t>1013668763-7</t>
  </si>
  <si>
    <t>1013631878-5</t>
  </si>
  <si>
    <t>51922115-0</t>
  </si>
  <si>
    <t>93121368-2</t>
  </si>
  <si>
    <t>1013608287-6</t>
  </si>
  <si>
    <t>37934808-7</t>
  </si>
  <si>
    <t>FDLAN-CD-161-2020</t>
  </si>
  <si>
    <t>FDLAN-CD-162-2020</t>
  </si>
  <si>
    <t>FDLAN-CD-163-2020</t>
  </si>
  <si>
    <t>FDLAN-CD-164-2020</t>
  </si>
  <si>
    <t>FDLAN-CD-166-2020</t>
  </si>
  <si>
    <t>FDLAN-MC- 005 2020</t>
  </si>
  <si>
    <t>FDLAN-CD-169-2020</t>
  </si>
  <si>
    <t>FDLAN-CD-170-2020</t>
  </si>
  <si>
    <t>FDLAN-CD-171-2020</t>
  </si>
  <si>
    <t>FDLAN-CD-173-2020</t>
  </si>
  <si>
    <t>FDLAN-CD-174-2020</t>
  </si>
  <si>
    <t>FDLAN-CD-175-2020</t>
  </si>
  <si>
    <t>FDLAN-SAMC-002-2020</t>
  </si>
  <si>
    <t>FDLAN-CD-177-2020</t>
  </si>
  <si>
    <t>FDLAN-CD-178-2020</t>
  </si>
  <si>
    <t>FDLAN-SIE-001-2020</t>
  </si>
  <si>
    <t>FDLAN- SAMC-004-2020</t>
  </si>
  <si>
    <t>FDLAN-LP-001-2020</t>
  </si>
  <si>
    <t>FDLAN-SIE-002-2020 </t>
  </si>
  <si>
    <t>FDLAN-CIA-184-2020</t>
  </si>
  <si>
    <t>FDLAN-CIA-185-2020</t>
  </si>
  <si>
    <t>FDLAN-MC- 010-2020</t>
  </si>
  <si>
    <t>FDLAN-MC-009-2020</t>
  </si>
  <si>
    <t>FDLAN-MC-008-2020</t>
  </si>
  <si>
    <t>FDLAN-CMA-002-2020</t>
  </si>
  <si>
    <t>FDLAN-CMA-001-2020</t>
  </si>
  <si>
    <t>FDLAN-LP-002-2020</t>
  </si>
  <si>
    <t>FDLAN-SAMC-003-2020</t>
  </si>
  <si>
    <t>FDLAN-SAMC-005-2020</t>
  </si>
  <si>
    <t>FDLAN-SAMC-006-2020</t>
  </si>
  <si>
    <t>FDLAN-SAMC-007-2020</t>
  </si>
  <si>
    <t>PRESTACIÓN DE SERVICIOS DE APOYO ADMINISTRATIVA Y ASISTENCIALMENTE A LA OFICINA JURÍDICA DEL FONDO DE DESARROLLO LOCAL DE ANTONIO NARIÑO</t>
  </si>
  <si>
    <t>PRESTAR SERVICIOS DE APOYO EN LOS DISTINTOS ASPECTOS JURÍDICOS ASOCIADOS CON LA INSPECCIÓN, VIGILANCIA Y CONTROL, RESPETO A LOS ESTABLECIMIENTOS DE COMERCIO, EL ORDENAMIENTO TERRITORIAL Y EL USO DEL ESPACIO PÚBLICO, ACOMPAÑANDO LA VERIFICACIÓN DE INFRACCIONES A LA NORMATIVIDAD URBANÍSTICA Y POLICÍA VIGENTE</t>
  </si>
  <si>
    <t>PRESTAR SERVICIOS PROFESIONALES PARA APOYAR AL DESPACHO DEL ALCALDE LOCAL DE ANTONIO NARIÑO EN LA SOLUCION DE LOS DISTINTOS ASPECTOS JURÍDICOS ASOCIADOS CON LA NSPECCIÓN, VIGILANCIA Y CONTROL, RESPECTO A LOS STABLECIMIENTOS DE COMER- CIO, EL ORDENAMIENTO TERRITORIAL Y EL USO DEL ESPACIO PÚBLICO, CON MIRAS AL MEJO- RAMIENTO DE LA CONVIVENCIA LOCAL, REALIZANDO LA VERIFICACIÓN DE INFRACCIONES A LA NORMATIVA VIGENTE EN LA LOCALIDAD</t>
  </si>
  <si>
    <t>ADQUISICIÓN DE URNA EN ACRILICO PARA EL FONDO DE DESARROLLO LOCAL DE ANTONIO NARIÑO</t>
  </si>
  <si>
    <t>PRESTACIÓN DE SERVICIOS PROFESIONALES PARA APOYAR JURÍDICAMENTE LA EJECUCIÓN DE LAS ACCIONES REQUERIDAS PARA EL TRÁMITE E IMPULSO PROCESAL DE LAS ACTUACIONES CONTRAVENCIONALES Y/O QUERELLAS QUE CURSEN EN LAS INSPECCIONES DE POLICÍA DE LA LOCALIDA</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</si>
  <si>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</si>
  <si>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</si>
  <si>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</si>
  <si>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PRESTACIÒN DE SERVICIOS PROFESIONALES PÀRA APOYAR AL EQUIPO DE PRENSA Y COMUNICACIONES DE LA ALCALDÍA LOCAL EN LA REALIZACIÓN DE PRODUCTOS Y PIEZAS DIGITALES, IMPRESAS Y PUBLICITARIAS DE GRAN FORMATO Y DE ANIMACIÓN GRÁFICA, ASÍ COMO APOYAR LA PRODUCCIÓN Y MONTAJE DE EVENTOS</t>
  </si>
  <si>
    <t>PRESTAR EL SERVICIO DE APOYO LOGISTICO PARA EL DESARROLLO DE CARAVANAS NAVIDEÑAS EN LA LOCALIDAD DE ANTONIO NARIÑO, EN EL MARCO DE LAS NOVENAS NAVIDEÑAS” </t>
  </si>
  <si>
    <t>PRESTACIÓN DE SERVICIOS PROFESIONALES PARA APOYAR AL ÁREA DE GESTIÓN DE DESARROLLO LOCAL EN LA ELABORACIÓN DE ESTUDIOS DEL SECTOR Y DEMÁS ACTIVIDADES FINANCIERAS Y PRESUPUESTALES NECESARIAS PARA LOS PROCESOS DE CONTRATACIÓN QUE ADELANTA EL FONDO DE DESARROLLO LOCAL DE ANTONIO NARIÑO</t>
  </si>
  <si>
    <t>Prestación de servicios profesionales para apoyar al Alcalde Local en la promoción, articulación, acompañamiento y seguimiento para la atención y protección de los animales domésticos y silvestres de la localidad</t>
  </si>
  <si>
    <t>ADQUISIÓN Y DOTACIÓN DE ELEMENTOS TECNOLOGICOS PARA LAS 5 INSTITUCIONES EDUCATIVAS DISTRITALES UBICADAS EN LA LOCALIDAD ANTONIO NARIÑO</t>
  </si>
  <si>
    <t>PRESTACION DE SERVICIOS TECNICOS EN METROLOGIA LEGAL PARA LA CORRESPONDIENTE VERIFICACION DE EQUIPOS E INSTRUMENTOS DE MEDICION, COMO PESAS, BALANZAS COMERCIALES Y SURTIDORES DE COMBUSTIBLES DERIVADOS DEL PETROLEO CON EL FIN DE DETERMINAR EL CUMPLIMIENTO DE LAS MEDIDAS Y PESAS LEGALMENTE ESTABLECIDAS EN LA LOCALIDAD DE ANTONIO NARIÑO</t>
  </si>
  <si>
    <t>REALIZAR POR EL SISTEMA DE PRECIOS UNITARIOS FIJOS SIN FORMULA DE REAJUSTE LAS OBRAS DE RECUPERACIÓN Y MANTENIMIENTO DEL PARQUE DESARROLLO POLICARPA SALAVARRIETA CON CODIGO IDRD 15-028 UBICADO EN LA LOCALIDAD ANTONIO NARIÑO</t>
  </si>
  <si>
    <t>ADQUIRIR, INSTALAR, CONFIGURAR Y ESTABILIZAR UNA UPS DE 30KVA/36KW, CON TODOS LOS SERVICIOS TECNICOS, REQUERIDOS PARA LA EJECUCIÓN DE LAS ACTIVIDADES DE INGENIERÍA DE DETALLE EN LAS INSTALACIONES DE LA ALCALDÍA LOCAL DE ANTONIO NARIÑO</t>
  </si>
  <si>
    <t>"Aunar esfuerzos entre el Fondo de Desarrollo Local de Antonio Nariño y la Secretaría Distrital de Cultura, Recreación y Deporte para la promoción y fortalecimiento de iniciativas de interés cultural y artístico en la Localidad de Antonio Nariño a través del Programa Distrital de Estímulos"</t>
  </si>
  <si>
    <t>Aunar esfuerzos, técnicos, legales, administrativos y económicos entre la Subred Integra de Servicios de Salud Centro Oriente E.S.E y el FDL de Antonio Nariño para el otorgamiento de dispositivos de asistencia personal (DAP), no incluidas o no cubiertas en el plan obligatorio de salud –POS”, dirigido a las personas con discapacidad de la localidad</t>
  </si>
  <si>
    <t>ADQUISICION Y PUESTA EN FUNCIONAMIENTO DE EQUIPOS DE AUDIO Y VIDEO GRABACION PARA LA SEDE DE LA ALCALDIA LOCAL DE ANTONIO NARIÑO DE CONFORMIDAD CON EL LISTADO DE ITEMS DEL ANEXO TECNICO</t>
  </si>
  <si>
    <t>Realizar el mantenimiento y recarga de los extintores contra incendio ubicados en la planta física y los vehículos del Fondo de Desarrollo de la Alcaldía Local de Antonio Nariño</t>
  </si>
  <si>
    <t>CONTRATAR LA ADQUISICIÓN DE MOBILIARIO PARA EL DESPACHO DE LA ALCALDÍA LOCAL DE ANTONIO NARIÑO Y LOS MIEMBROS DE LA JUNTA ADMINISTRADORA LOCAL DE ANTONIO NARIÑO</t>
  </si>
  <si>
    <t>REALIZAR INTERVENTORÍA TÉCNICA, ADMINISTRATIVA, FINANCIERA, CONTABLE Y JURÍDICA AL CONTRATO CUYO OBJETO REALIZAR A TRAVÉS DEL SISTEMA DE PRECIOS UNITARIOS FIJOS SIN FÓRMULA DE REAJUSTE Y HASTA MONTO AGOTABLE, LA CONSERVACIÓN DEL ESPACIO PÚBLICO DE LA LOCALIDAD ANTONIO NARIÑO</t>
  </si>
  <si>
    <t>INTERVENTORÍA TÉCNICA, ADMINISTRATIVA, FINANCIERA, SOCIAL, AMBIENTAL, CONTABLE Y JURIDICA AL CONTRATO CUYO OBJETO ES “REALIZAR POR EL SISTEMA DE PRECIOS UNITARIOS FIJOS CON FORMULA DE REAJUSTE ANUAL LAS OBRAS DE RECUPERACIÓN Y MANTENIMIENTO DEL PARQUE DESARROLLO POLICARPA SALAVARRIETA CON CODIGO IDRD 15-028 UBICADO EN LA LOCALIDAD ANTONIO NARIÑO</t>
  </si>
  <si>
    <t>REALIZAR A TRAVÉS DEL SISTEMA DE PRECIOS UNITARIOS FIJOS SIN FÓRMULA DE REAJUSTE Y HASTA MONTO AGOTABLE, LA CONSERVACIÓN DEL ESPACIO PÚBLICO DE LA LOCALIDAD ANTONIO NARIÑO.</t>
  </si>
  <si>
    <t>CONTRATAR BAJO LA MODALIDAD DE PRECIOS UNITARIOS FIJOS SIN FORMULA DE REAJUSTE Y A MONTO AGOTABLE REAJUSTE LAS OBRAS DE MANTENIMIENTOS PREVENTIVOS Y CORRECTIVOS DE PARQUES UBICADOS EN LA LOCALIDAD ANTONIO NARIÑO</t>
  </si>
  <si>
    <t>PRESTACIÓN DE SERVICIOS LOGISTICO PARA LA OPERACIÓN, ADMINISTRACIÓN, EJECUCIÓN DE INSUMOS Y ACCIONES REQUERIDAS A MONTO AGOTABLE, NECESARIAS PARA LA REALIZACIÓN DE LAS ACTIVIDADES EN LOS DIFERENTES ESPACIOS PARTICIPATIVOS EN LA LOCALIDAD DE ANTONIO NARIÑO</t>
  </si>
  <si>
    <t>PRESTAR EL SERVICIO DE APOYO PARA EL FORTALECIMIENTO DE LA CIRCULACION CULTURAL Y EL DESARROLLO DE ACTIVIDADES ARTISTICAS, EN LA LOCALIDAD DE ANTONIO NARIÑO, EN EL MARCO DE LA REACTIVACION CULTURAL</t>
  </si>
  <si>
    <t>REALIZAR BAJO EL SISTEMA DE PRECIOS UNITARIOS FIJOS SIN FÓRMULA DE REAJUSTE LAS OBRAS REQUERIDAS PARA CONSERVACIÓN DE LA EDIFICACIÓN DONDE FUNCIONA LA ALCALDIA LOCAL ANTONIO NARIÑO</t>
  </si>
  <si>
    <t>79577246-9</t>
  </si>
  <si>
    <t>80123930-4</t>
  </si>
  <si>
    <t>Nataly Acevedo Buitrago</t>
  </si>
  <si>
    <t>Angie Lizeth Cante Casallas</t>
  </si>
  <si>
    <t>Andrés Felix Barriga Escarraga</t>
  </si>
  <si>
    <t>Jorge Alexander Esquivel Garcia</t>
  </si>
  <si>
    <t>Javier Andrés Alfonso Martínez</t>
  </si>
  <si>
    <t xml:space="preserve"> Dossier Soluciones S.A.S.</t>
  </si>
  <si>
    <t>JESSICA PAOLA BARON GOMEZ</t>
  </si>
  <si>
    <t>JOSE RAFAEL SANCHEZ QUITO</t>
  </si>
  <si>
    <t>CLAUDIA IOMARA AYALA BELTRAN</t>
  </si>
  <si>
    <t>ALVARO AMARIS ROJAS</t>
  </si>
  <si>
    <t>ALEXIS LÓPEZ ROMERO</t>
  </si>
  <si>
    <t>ANDRES JOSE PERILLA HERNANDEZ</t>
  </si>
  <si>
    <t>VIVIANA PEÑA LÓPEZ</t>
  </si>
  <si>
    <t>NEXCOM S.A.S.</t>
  </si>
  <si>
    <t>LABORATORIO UNISALUD SAS</t>
  </si>
  <si>
    <t>PROMCIVILES S.A.S.</t>
  </si>
  <si>
    <t>SINERGY Y LOWELLS SAS</t>
  </si>
  <si>
    <t>SECRETARIA DISTRITAL CULTURA RECREACIÓN Y DEPORTE</t>
  </si>
  <si>
    <t>SUBRED CENTRO ORIENTE</t>
  </si>
  <si>
    <t>FREDY ALBERTO GAMBA LÓPEZ(C&amp;BER PRO)</t>
  </si>
  <si>
    <t>INGENIERIA PROTECCIÓN Y SEGURIDAD SAS</t>
  </si>
  <si>
    <t>DIVIEXPORT E.U.</t>
  </si>
  <si>
    <t>INGECO SAS</t>
  </si>
  <si>
    <t>INCITECO SAS</t>
  </si>
  <si>
    <t>79421325-2</t>
  </si>
  <si>
    <t>79379005-1</t>
  </si>
  <si>
    <t>900347333-2</t>
  </si>
  <si>
    <t>1007749906-1</t>
  </si>
  <si>
    <t>52327180-1</t>
  </si>
  <si>
    <t>8600163109-7</t>
  </si>
  <si>
    <t>1094576712-0</t>
  </si>
  <si>
    <t>79395150-9</t>
  </si>
  <si>
    <t>53012692-1</t>
  </si>
  <si>
    <t>51752075-4</t>
  </si>
  <si>
    <t>53106207-7</t>
  </si>
  <si>
    <t>79969466-5</t>
  </si>
  <si>
    <t>51891410-4</t>
  </si>
  <si>
    <t>1026274799-7</t>
  </si>
  <si>
    <t>1031157060-0</t>
  </si>
  <si>
    <t>860066942-7</t>
  </si>
  <si>
    <t>80199901-7</t>
  </si>
  <si>
    <t>1018453473-0</t>
  </si>
  <si>
    <t>900990752-1</t>
  </si>
  <si>
    <t>1069176392-1</t>
  </si>
  <si>
    <t>1012439847-1</t>
  </si>
  <si>
    <t>80206681-2</t>
  </si>
  <si>
    <t>80730063-7</t>
  </si>
  <si>
    <t>50988-2020</t>
  </si>
  <si>
    <t>51002-2020</t>
  </si>
  <si>
    <t>51007-2020</t>
  </si>
  <si>
    <t>51009-2020</t>
  </si>
  <si>
    <t>51022-2020</t>
  </si>
  <si>
    <t>51032-2020</t>
  </si>
  <si>
    <t>52129-2020</t>
  </si>
  <si>
    <t>AESTHETICS &amp; MEDICAL SOLUTIONS SAS</t>
  </si>
  <si>
    <t>PLASTICOS FENIX SAS</t>
  </si>
  <si>
    <t>AVANZA INTERNATIONAL GROUP</t>
  </si>
  <si>
    <t>COLOMBIA CREATIVA OUTSOURCING PUBLICITARIO Y COMERCIAL S.A.S.</t>
  </si>
  <si>
    <t>COMERCIALIZADORA ARTURO CALLE S A S</t>
  </si>
  <si>
    <t>XP COLOMBIA S.A.S.</t>
  </si>
  <si>
    <t>ADQUISICIÓN DE ELEMENTOS DE PROTECCIÓN PERSONAL PARA EL FORTALECIMIENTO INSTITUCIONAL QUE PERMITA EL CUMPLIMIENTO DE TODAS LAS FUNCIONES Y ACTIVIDADES ADMINISTRATIVAS A SU CARGO A TRAVES DEL INSTRUMENTO DE AGREGACIÓN DE DEMANDA EMERGENCIA COVID-19 TERMOMETRO DIGITAL</t>
  </si>
  <si>
    <t>ADQUISICIÓN DE ELEMENTOS DE PROTECCIÓN PERSONAL PARA EL FORTALECIMIENTO INSTITUCIONAL QUE PERMITA EL CUMPLIMIENTO DE TODAS LAS FUNCIONES Y ACTIVIDADES ADMINISTRATIVAS A SU CARGO A TRAVES DEL INSTRUMENTO DE AGREGACIÓN DE DEMANDA EMERGENCIA COVID-19 CARETAS</t>
  </si>
  <si>
    <t>ADQUISICIÓN DE ELEMENTOS DE PROTECCIÓN PERSONAL PARA EL FORTALECIMIENTO INSTITUCIONAL QUE PERMITA EL CUMPLIMIENTO DE TODAS LAS FUNCIONES Y ACTIVIDADES ADMINISTRATIVAS A SU CARGO A TRAVES DEL INSTRUMENTO DE AGREGACIÓN DE DEMANDA EMERGENCIA COVID-19 TAPABOCAS N 95</t>
  </si>
  <si>
    <t>ADQUISICIÓN DE ELEMENTOS DE PROTECCIÓN PERSONAL PARA EL FORTALECIMIENTO INSTITUCIONAL QUE PERMITA EL CUMPLIMIENTO DE TODAS LAS FUNCIONES Y ACTIVIDADES ADMINISTRATIVAS A SU CARGO A TRAVES DEL INSTRUMENTO DE AGREGACION DE DEMANDA EMERGENCIA COVID -19.TERMOMETROS INFRARROJO</t>
  </si>
  <si>
    <t>ADQUISICIÓN DE ELEMENTOS DE PROTECCIÓN PERSONAL PARA EL FORTALECIMIENTO INSTITUCIONAL QUE PERMITA EL CUMPLIMIENTO DE TODAS LAS FUNCIONES Y ACTIVIDADES ADMINISTRATIVAS A SU CARGO A TRAVES DEL INSTRUMENTO DE AGREGACION DE DEMANDA EMERGENCIA COVID -19.-GUANTES DE NITRILO 1</t>
  </si>
  <si>
    <t>ADQUISICIÓN DE ELEMENTOS DE PROTECCIÓN PERSONAL PARA EL FORTALECIMIENTO INSTITUCIONAL QUE PERMITA EL CUMPLIMIENTO DE TODAS LAS FUNCIONES Y ACTIVIDADES ADMINISTRATIVAS A SU CARGO A TRAVES DEL INSTRUMENTO DE AGREGACION DE DEMANDA EMERGENCIA COVID -19.- KIT</t>
  </si>
  <si>
    <t>ADQUISICIÓN DE LAVAMANOS PORATTILES PARA EL FORTALECIMIENTO INSTITUCIONAL DE LA ENTIDAD EN CUMPLIMIENTO DE TODAS LAS FUNCIONES Y ACTVIIDADES ADMINISTRATIVAS  A SU CARGO A TRAVES DEL INSTRUMENTO DE AGREGACIÓN DE DEMANDA EMERGENCIA COVID-19</t>
  </si>
  <si>
    <t>1018405078-1</t>
  </si>
  <si>
    <t>901159454-2</t>
  </si>
  <si>
    <t>1022367862-9</t>
  </si>
  <si>
    <t>79320109-4</t>
  </si>
  <si>
    <t>5 1 8 7 6 3 8 6-5</t>
  </si>
  <si>
    <t>19341321-1</t>
  </si>
  <si>
    <t>79803649-3</t>
  </si>
  <si>
    <t>901.439.730-2</t>
  </si>
  <si>
    <t>1024510398-2</t>
  </si>
  <si>
    <t>53116436-1</t>
  </si>
  <si>
    <t>830.110.570-1</t>
  </si>
  <si>
    <t>900.515.644-9</t>
  </si>
  <si>
    <t>901001320-5</t>
  </si>
  <si>
    <t>830078090-1</t>
  </si>
  <si>
    <t>3-3-1-15-01-07-1433-000</t>
  </si>
  <si>
    <t>899999061-9</t>
  </si>
  <si>
    <t>900959051-7</t>
  </si>
  <si>
    <t>1030567108-0</t>
  </si>
  <si>
    <t>901174935-6</t>
  </si>
  <si>
    <t>832004433-2</t>
  </si>
  <si>
    <t>830.505.044 - 3</t>
  </si>
  <si>
    <t>890.115.120--1</t>
  </si>
  <si>
    <t>800104214-9</t>
  </si>
  <si>
    <t>1121852857-0</t>
  </si>
  <si>
    <t>8300830164-6</t>
  </si>
  <si>
    <t>901310256-7</t>
  </si>
  <si>
    <t>80218270-0</t>
  </si>
  <si>
    <t>63215-2020</t>
  </si>
  <si>
    <t>ADQUISICIÓN DE VEHICULOS PARA EL FONDO DE DESARROLLO LOCAL DE ANTONIO NARIÑO EN VIRTUD DEL ACUERDO MARCO DE PRECIOS CCE-312-1 AMP-2015 Y CCE-163-III-AMP-2020 PARA FORTALECER LAS ACCIONES DE SEGURIDAD EN LAS LOCALIDADES DE BOGOTÁ DISTRITO CAPTAL</t>
  </si>
  <si>
    <t>FABRICA NACIONAL DE AUTOPARTES S.A. "FANALCA S.A."</t>
  </si>
  <si>
    <t>900567130-8</t>
  </si>
  <si>
    <t>890307682-1</t>
  </si>
  <si>
    <t>811032857-4</t>
  </si>
  <si>
    <t>900505419-5</t>
  </si>
  <si>
    <t>900236320-0</t>
  </si>
  <si>
    <t>900342297-2</t>
  </si>
  <si>
    <t>900218414-8</t>
  </si>
  <si>
    <t>80301886-1</t>
  </si>
  <si>
    <t>3-3-1-15-01-03-1431-000</t>
  </si>
  <si>
    <t xml:space="preserve">Sandra Milena Suarez Larrota </t>
  </si>
  <si>
    <t xml:space="preserve"> PAULA ANDREA PEDRAZA QUIÑONES</t>
  </si>
  <si>
    <t>1013643851-9</t>
  </si>
  <si>
    <t>52884848-0</t>
  </si>
  <si>
    <t>ANDREA CAROLINA LOPEZ CARREÑO</t>
  </si>
  <si>
    <t>FDLAN-CMA-001-2019</t>
  </si>
  <si>
    <t>Realizar interventoría  técnica, administrativa, financiera, contable y juridicaal contrato cuyo objeto es "Realizar a través del sistema de precios unitarios fijos sin fórmula de reajuste, mantenimiento,rehabilitación o reconstrucción de la malla vial local y del espacio publico de la localidad antonio nariño".</t>
  </si>
  <si>
    <t>900241875-6</t>
  </si>
  <si>
    <t>MIRS LATINOAMERICA SAS</t>
  </si>
  <si>
    <t>FDLAN-LP-006-2019</t>
  </si>
  <si>
    <t>CONTRATAR POR EL SISTEMA DE PRECIOS UNITARIOS FIJOS, A MONTO AGOTABLE Y SIN FÓRMULA DE REAJUSTE, LAS OBRAS DE MANTENIMIENTO Y RECUPERACIÓN DE LAS ZONAS INFANTILES Y RECREATIVAS DE DIFERENTES PARQUES DE LA LOCALIDAD DE ANTONIO NARIÑO</t>
  </si>
  <si>
    <t>901351616-0</t>
  </si>
  <si>
    <t>CONSORCIO BERLIN 2020</t>
  </si>
  <si>
    <t>FDLAN-CM-003-2018</t>
  </si>
  <si>
    <t>INTERVENTORIA TECNICA, ADMINISTRATIVA Y FINANCIERA DEL CONTRATO CUYO OBJETO ES LA CONSERVACION Y CONSTRUCCION DE PUENTES PETONALES SOBRE CUERPOS DE AGUA DE LA LOCALIDAD ANTONIO NARIÑO</t>
  </si>
  <si>
    <t>3-3-1-15-02-17-1438-00</t>
  </si>
  <si>
    <t>901241385-2</t>
  </si>
  <si>
    <t>CONSORCIO NARIÑO BC</t>
  </si>
  <si>
    <t>FDLAN-SIE-001-2019</t>
  </si>
  <si>
    <t>CONTRATAR A MONTO AGOTABLE LA ADQUISICIÓN Y DOTACIÓN DE LOS ELEMENTOS DE APOYO LOGÍSTICO Y DE MODERNIZACIÓN TECNOLÓGICA PARA LAS ORGANIZACIONES COMUNALES (JAC) EN LA LOCALIDAD ANTONIO NARIÑO</t>
  </si>
  <si>
    <t>900125810-1</t>
  </si>
  <si>
    <t>INVERSIONES RIME SAS</t>
  </si>
  <si>
    <t>FDLAN-CMA-003-2019</t>
  </si>
  <si>
    <t>INTERVENTORÍA TÉCNICA, ADMINISTRATIVA, FINANCIERA, SOCIAL, AMBIENTAL, CONTABLE Y JURIDICA AL CONTRATO CUYO OBJETO ES “CONTRATAR POR EL SISTEMA DE PRECIOS UNITARIOS FIJOS, A MONTO AGOTABLE Y SIN FÓRMULA DE REAJUSTE, LAS OBRAS DE MANTENIMIENTO Y RECUPERACIÓN DE LAS ZONAS INFANTILES Y RECREATIVAS DE DIFERENTES PARQUES DE LA LOCALIDAD DE ANTONIO NARIÑO</t>
  </si>
  <si>
    <t>901351312-7</t>
  </si>
  <si>
    <t>CONSORCIO SANTA MARTHA 003</t>
  </si>
  <si>
    <t>FDLAN-LP-002-2019</t>
  </si>
  <si>
    <t>PRESTACIÓN DE SERVICIOS PARA LLEVAR A CABO LOS PROCESOS DE FORTALECIMIENTO DE LAS ESCUELAS DE FORMACIÓN DEPORTIVA Y LA TERCERA EDICIÓN DE LA CARRERA ATLETICA DE LA LOCALIDAD ANTONIO NARIÑO”,</t>
  </si>
  <si>
    <t>900332118-1</t>
  </si>
  <si>
    <t>FUNDACIÓN SOCIAL COLOMBIA ACTIVA</t>
  </si>
  <si>
    <t>BENEFICIAR MENSUALMENTE  700 PERSONAS  MAYORES CON EL SUBSIDIO TIPO C, PARA FORTALECER SUS CAPACIDADES  Y SU EJERCICIO PLENO DE DERECHOS Y CIUDADANIA, DURANTE   SEIS MESES A PARTIR DE JULIO DEL 2020 HASTA DICIEMBRE DE 2020, Y CUBRIR LOS GASTOS OPERATIVOS DESDE AGOSTO A DICIEMBRE DEL 2020</t>
  </si>
  <si>
    <t>CAJA DE COMPENSACIÓN FAMILIAR COMPENSAR</t>
  </si>
  <si>
    <t>PAGO RIESGOS LABORALES DE LOS CONDUCTORES RIESGO 5 DE LA ALCALDIA LOCAL DE ANTONIO NARIÑO ARL POSITIVA 2019</t>
  </si>
  <si>
    <t>POSITIVA COMPAÑIA DE SEGUROS SA</t>
  </si>
  <si>
    <t>860011153-6</t>
  </si>
  <si>
    <t>PAGO INTERESES SALUD EDILES</t>
  </si>
  <si>
    <t>CAJA DE COMPENSACION FAMILIAR - COMPENSAR</t>
  </si>
  <si>
    <t>EPS Y MEDICINA PREPAGADA SURAMERICANA S.A.</t>
  </si>
  <si>
    <t>ENTIDAD PROMOTORA DE SALUD FAMISANAR CAFAM COLSUBSIDIO LIMITADA</t>
  </si>
  <si>
    <t>FONDO DE PENSIONES OBLIGATORIAS PROTECCION</t>
  </si>
  <si>
    <t>PORVENIR S.A. FONDO DE PENSIONES</t>
  </si>
  <si>
    <t>ADMINISTRADORA COLOMBIANA DE PENSIONES COLPENSIONES</t>
  </si>
  <si>
    <t>Yaniz Lizeth Vargas Garcia</t>
  </si>
  <si>
    <t>Javier Alejandro Pineda Castillo</t>
  </si>
  <si>
    <t>FONDO DE DESARROLLO LOCAL DE ANTONIO NARIÑO</t>
  </si>
  <si>
    <t>AUTORIZAR LA TRANSFERENCIA DE RECURSOS CON DESTINO A LA DIRECCION DISTRITAL DE TESORERIA PARAATENDER EL CANAL DE TRANSFERENCIAS MONETARIAS</t>
  </si>
  <si>
    <t>CONSULTORIA Y CONSTRUCCIONES COLOMBIA LT DA</t>
  </si>
  <si>
    <t>GESTIÓN &amp; PROYECTOS INTEGRALES G&amp;P S.A.S</t>
  </si>
  <si>
    <t>LUIS CARLOS CASTRO LOZANO-(CONSORCIO DE EDIFICACIONES ANTONIO NARIÑO 2020)</t>
  </si>
  <si>
    <t>UT PROYECTOS BOG 2020</t>
  </si>
  <si>
    <t>OSCAR JAVIER LEON AREVALO</t>
  </si>
  <si>
    <t>PRODEPORT LTDA (PROFESIONALES EN LOGISTICA LTDA)</t>
  </si>
  <si>
    <t>EUROCORSET SAS</t>
  </si>
  <si>
    <t>FDLAN-SAMC-001-2020</t>
  </si>
  <si>
    <t>FDLAN-SAMC-001-2019</t>
  </si>
  <si>
    <t>FDLAN-SAMC-002-2019</t>
  </si>
  <si>
    <t>FDLAN-MIN-002-2019</t>
  </si>
  <si>
    <t>FDLAN-MC-002-2020</t>
  </si>
  <si>
    <t>FDLAN-MC-006-2020</t>
  </si>
  <si>
    <t>FDLAN-MC-007-2020</t>
  </si>
  <si>
    <t>“PRESTAR EL SERVICIO DE VIGILANCIA Y SEGURIDAD PRIVADA, PARA LA SEDE DE LA ALCALDIA LOCAL DE ANTONIO NARIÑO Y DE LOS MUEBLES E INMUEBLES QUE HACEN PARTE DE LA ENTIDAD Y DE TODOS AQUELLOS DE LOS CUALES SEA O LLEGARE A SER LEGALMENTE RESPONSABLES”</t>
  </si>
  <si>
    <t>CONTRATAR LOS SEGUROS QUE AMPAREN LOS INTERESES PATRIMONIALES ACTUALES Y FUTUROS, ASÍ COMO LOS BIENES DE PROPIEDAD DEL FONDO DE DESARROLLO LOCAL DE ANTONIO NARIÑO, QUE ESTÉN BAJO SU RESPONSABILIDAD Y CUSTODIA Y AQUELLOS QUE SEAN ADQUIRIDOS PARA DESARROLLAR LAS FUNCIONES INHERENTES A SU ACTIVIDAD, ASÍ COMO LA EXPEDICIÓN DE UNA PÓLIZA COLECTIVA DE SEGURO DE VIDA Y CUALQUIER OTRA PÓLIZA DE...</t>
  </si>
  <si>
    <t>Prestación del servicio de vigilancia y seguridad privada para la sede del la Alcaldia Local de Antonio Nariño y de los bienes inmuebles que hacen parte d ela entidad y de todos aquellos de los cuales sea o llegare a ser legalmente responsable</t>
  </si>
  <si>
    <t>Contratar el servicio de outsorcing de ocho(8) maquinas fotocopiadoras multifuncionales, incluso su mantenimiento preventivo y correctivo, soporte técnico repuesto e insumos requeridos por las mismas y siposición final de los mismos para ser instaladas en las diferentes dependencias de la Alcaldía Local de Antonio Nariño de conformidad con las especificaciones técnicas</t>
  </si>
  <si>
    <t>“Contratar el servicio de outsourcing de maquinas fotocopiadoras multifuncionales,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técnicas”</t>
  </si>
  <si>
    <t>ADQUISICIÓN DE CARPETAS Y CAJAS DE ARCHIVO, Y DEMAS ELEMENTOS PARA DESARROLLAR LAS ACTIVIDADES DE GESTIÓN DOCUMENTAL DEL FONDO DE DESARROLLO LOCAL DE ANTONIO NARIÑO”</t>
  </si>
  <si>
    <t>SUMINISTRAR A MONTO AGOTABLE LOS ELEMENTOS DE PAPELERIA, OFICINA Y UTILES DE ESCRITORIO REQUERIDOS PARA EL DESARROLLO DE LAS ACTIVIDADES ADMINISTRATIVAS QUE REALICE LA ALCALDIA LOCAL DE ANTONIO NARIÑO, EL TEATRO VILLAMAYOR Y LAS INSPECCIONES DE POLICIA</t>
  </si>
  <si>
    <t>SALUD EDILES</t>
  </si>
  <si>
    <t xml:space="preserve">PAGO NOTIFICADOR </t>
  </si>
  <si>
    <t>Contratar el servicio de aseo y cafeteria para la alcaldia local antonio nariño y el teatro villa mayor</t>
  </si>
  <si>
    <t>PAGO SERVICIO ACUEDUCTO Y ALCANTARILLADO</t>
  </si>
  <si>
    <t>PAGO ENERGIA ELECTRICA</t>
  </si>
  <si>
    <t>PAGA SERVICO TELEFONOS</t>
  </si>
  <si>
    <t>PAGO SALUD EDILES</t>
  </si>
  <si>
    <t>HONORARIOS EDILES</t>
  </si>
  <si>
    <t>PAGO SERVICIO DE ACUEDUCTO Y ASEO</t>
  </si>
  <si>
    <t>CONTRATAR EL SUMINISTRO DE COMBUSTIBLES PARA LOS VEHICULOS QUE COMPONEN EL PARQUE AUTOMOTOR DE LA ALCALDIA LOCAL DE ANTONIO NARIÑO Y LOS QUE A CUALQUIER TITULO LLEGUE A ADQUIRIR</t>
  </si>
  <si>
    <t>Servicio de aseo y cafetería para la sede administrativa de la localidad antonio nariño  y el teatro villa mayor</t>
  </si>
  <si>
    <t xml:space="preserve">PAGO SALUD EDILES </t>
  </si>
  <si>
    <t>3-1-2-02-02-03-0005-001</t>
  </si>
  <si>
    <t>3-1-2-02-02-02-0001-008</t>
  </si>
  <si>
    <t>3-1-2-02-02-03-0006-005</t>
  </si>
  <si>
    <t xml:space="preserve">3-1-2-02-02-03-0006-005 </t>
  </si>
  <si>
    <t>03-03-01-15-07-45-1441-000</t>
  </si>
  <si>
    <t>3-1-2-02-02-02-0001-006</t>
  </si>
  <si>
    <t>3-1-2-02-02-01-0006-001</t>
  </si>
  <si>
    <t>03-01-02-02-03-0005-002</t>
  </si>
  <si>
    <t>3-1-2-02-02-04-0001-002</t>
  </si>
  <si>
    <t>3-1-2-02-02-04-0001-001</t>
  </si>
  <si>
    <t>3-1-2-02-02-03-0004-004</t>
  </si>
  <si>
    <t>3-1-2-01-01-01-0002-000</t>
  </si>
  <si>
    <t>3-1-1-04-01-02-0000-000</t>
  </si>
  <si>
    <t>03-01-02-02-01-02-0003-000</t>
  </si>
  <si>
    <t>891502104-5</t>
  </si>
  <si>
    <t>860002400-2</t>
  </si>
  <si>
    <t>860067378-7</t>
  </si>
  <si>
    <t>830031976-7</t>
  </si>
  <si>
    <t>900455314-5</t>
  </si>
  <si>
    <t>900889064-1</t>
  </si>
  <si>
    <t>830.040.054-1</t>
  </si>
  <si>
    <t>830113831-0</t>
  </si>
  <si>
    <t>19296116-5</t>
  </si>
  <si>
    <t>81104423-4</t>
  </si>
  <si>
    <t>800088702-2</t>
  </si>
  <si>
    <t>899999094-1</t>
  </si>
  <si>
    <t>830037248-0</t>
  </si>
  <si>
    <t>900009238-5</t>
  </si>
  <si>
    <t>830003564-7</t>
  </si>
  <si>
    <t>800251440-6</t>
  </si>
  <si>
    <t>900520484-7</t>
  </si>
  <si>
    <t>900459737-5</t>
  </si>
  <si>
    <t>900388536-6</t>
  </si>
  <si>
    <t>Compañía de Vigilancia Covisur de Colombia Ltda</t>
  </si>
  <si>
    <t>LA PREVISORA S.A. COMPAÑÍA DE SEGUROS</t>
  </si>
  <si>
    <t>JIM SECURITY LTDA</t>
  </si>
  <si>
    <t>COPYES MARKET E.U.</t>
  </si>
  <si>
    <t>New Copiers  Tecnology  Ltda</t>
  </si>
  <si>
    <t>Comercializadora Comsila SAS</t>
  </si>
  <si>
    <t xml:space="preserve"> LA CASA DE SUMINISTROS Y SERVICIOS S.A.S “CAPROSUM SAS”</t>
  </si>
  <si>
    <t>ALIANSALUD ENTIDAD PROMOTORA DE SALUD S. A PERO TAMBIEN PODRA UTILIZAR LAS DENOMI NACIONES ALIANSALUD ENTIDAD PROMOTORA DE SALUD Y/O</t>
  </si>
  <si>
    <t>PAGO TRANSPORTE NOTIFICADOR DANIEL ARTURO ACOSTA GARAY</t>
  </si>
  <si>
    <t>ASEAR SA ESP</t>
  </si>
  <si>
    <t>EMPRESA DE ACUEDUCTO Y ALCANTARILLADO DE BOGOTA ESP</t>
  </si>
  <si>
    <t>CODENSA S. A. ESP</t>
  </si>
  <si>
    <t>EMPRESA DE TELECOMUNICACIONES DE BOGOTA SA ESP</t>
  </si>
  <si>
    <t>UNE EPM TELECOMUNICACIONES S.A.</t>
  </si>
  <si>
    <t>ENTIDAD PROMOTORA DE SALUD SANITAS S.A.</t>
  </si>
  <si>
    <t>PAGO  HONORARIOS EDILES A SESIONES DE LA JAL ANTONIO NARIÑO 2020</t>
  </si>
  <si>
    <t>PATRIMONIOS AUTONOMOS CREDICORP CAPITAL FIDUCIARIA S A</t>
  </si>
  <si>
    <t>GRUPO EDS AUTOGAS S.A.S.</t>
  </si>
  <si>
    <t>UNION TEMPORAL BIOLIMPIEZA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</si>
</sst>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 #,##0;[Red]\-&quot;$&quot;\ #,##0"/>
    <numFmt numFmtId="42" formatCode="_-&quot;$&quot;\ * #,##0_-;\-&quot;$&quot;\ * #,##0_-;_-&quot;$&quot;\ * &quot;-&quot;_-;_-@_-"/>
    <numFmt numFmtId="44" formatCode="_-&quot;$&quot;\ * #,##0.00_-;\-&quot;$&quot;\ * #,##0.00_-;_-&quot;$&quot;\ * &quot;-&quot;??_-;_-@_-"/>
    <numFmt numFmtId="164" formatCode="_(* #,##0.00_);_(* \(#,##0.00\);_(* &quot;-&quot;??_);_(@_)"/>
    <numFmt numFmtId="165" formatCode="_(* #,##0_);_(* \(#,##0\);_(* &quot;-&quot;??_);_(@_)"/>
    <numFmt numFmtId="166" formatCode="&quot;$&quot;\ #,##0.00"/>
    <numFmt numFmtId="167" formatCode="0.0"/>
    <numFmt numFmtId="168" formatCode="&quot;$&quot;\ #,##0"/>
    <numFmt numFmtId="169" formatCode="[$$-240A]\ * #,##0.00\ ;[$$-240A]\ * \(#,##0.00\);[$$-240A]\ * \-#\ ;@\ "/>
    <numFmt numFmtId="170" formatCode="&quot;$&quot;\ #,##0.00_);[Red]\(&quot;$&quot;\ #,##0.00\)"/>
  </numFmts>
  <fonts count="57">
    <font>
      <sz val="11"/>
      <color theme="1"/>
      <name val="Calibri"/>
      <family val="2"/>
      <scheme val="minor"/>
    </font>
    <font>
      <sz val="11"/>
      <color theme="1"/>
      <name val="Calibri"/>
      <family val="2"/>
      <scheme val="minor"/>
    </font>
    <font>
      <b/>
      <sz val="10"/>
      <name val="Times New Roman"/>
      <family val="1"/>
    </font>
    <font>
      <b/>
      <sz val="8"/>
      <name val="Times New Roman"/>
      <family val="1"/>
    </font>
    <font>
      <sz val="10"/>
      <color rgb="FF000000"/>
      <name val="Arial"/>
      <family val="2"/>
    </font>
    <font>
      <b/>
      <sz val="10"/>
      <name val="Arial Narrow"/>
      <family val="2"/>
    </font>
    <font>
      <b/>
      <sz val="11"/>
      <color theme="1"/>
      <name val="Calibri"/>
      <family val="2"/>
      <scheme val="minor"/>
    </font>
    <font>
      <b/>
      <sz val="14"/>
      <name val="Times New Roman"/>
      <family val="1"/>
    </font>
    <font>
      <sz val="10"/>
      <name val="Times New Roman"/>
      <family val="1"/>
    </font>
    <font>
      <b/>
      <sz val="12"/>
      <name val="Times New Roman"/>
      <family val="1"/>
    </font>
    <font>
      <b/>
      <i/>
      <sz val="10"/>
      <color theme="1"/>
      <name val="Times New Roman"/>
      <family val="1"/>
    </font>
    <font>
      <sz val="10"/>
      <color theme="1"/>
      <name val="Times New Roman"/>
      <family val="1"/>
    </font>
    <font>
      <sz val="11"/>
      <color theme="1"/>
      <name val="Arial"/>
      <family val="2"/>
    </font>
    <font>
      <b/>
      <sz val="10"/>
      <color rgb="FFFF0000"/>
      <name val="Arial Narrow"/>
      <family val="2"/>
    </font>
    <font>
      <sz val="10"/>
      <color theme="1"/>
      <name val="Arial Narrow"/>
      <family val="2"/>
    </font>
    <font>
      <sz val="10"/>
      <name val="Arial"/>
      <family val="2"/>
    </font>
    <font>
      <sz val="9"/>
      <color theme="1"/>
      <name val="Arial Narrow"/>
      <family val="2"/>
    </font>
    <font>
      <sz val="11"/>
      <color theme="1"/>
      <name val="Arial Narrow"/>
      <family val="2"/>
    </font>
    <font>
      <b/>
      <sz val="11"/>
      <color rgb="FFFF0000"/>
      <name val="Calibri"/>
      <family val="2"/>
      <scheme val="minor"/>
    </font>
    <font>
      <b/>
      <sz val="11"/>
      <name val="Arial Narrow"/>
      <family val="2"/>
    </font>
    <font>
      <b/>
      <sz val="11"/>
      <color theme="1"/>
      <name val="Arial Narrow"/>
      <family val="2"/>
    </font>
    <font>
      <b/>
      <sz val="12"/>
      <name val="Arial Narrow"/>
      <family val="2"/>
    </font>
    <font>
      <b/>
      <sz val="12"/>
      <color rgb="FFFF0000"/>
      <name val="Times New Roman"/>
      <family val="1"/>
    </font>
    <font>
      <u/>
      <sz val="11"/>
      <color theme="10"/>
      <name val="Calibri"/>
      <family val="2"/>
      <scheme val="minor"/>
    </font>
    <font>
      <sz val="11"/>
      <color theme="0"/>
      <name val="Calibri"/>
      <family val="2"/>
      <scheme val="minor"/>
    </font>
    <font>
      <sz val="10"/>
      <color theme="0"/>
      <name val="Arial Unicode MS"/>
      <family val="2"/>
    </font>
    <font>
      <b/>
      <sz val="10"/>
      <color theme="0"/>
      <name val="Times New Roman"/>
      <family val="1"/>
    </font>
    <font>
      <sz val="11"/>
      <name val="Times New Roman"/>
      <family val="1"/>
    </font>
    <font>
      <sz val="12"/>
      <name val="Times New Roman"/>
      <family val="1"/>
    </font>
    <font>
      <sz val="11"/>
      <name val="Arial Narrow"/>
      <family val="2"/>
    </font>
    <font>
      <sz val="11"/>
      <color theme="1"/>
      <name val="Times New Roman"/>
      <family val="1"/>
    </font>
    <font>
      <sz val="11"/>
      <color indexed="8"/>
      <name val="Times New Roman"/>
      <family val="1"/>
    </font>
    <font>
      <sz val="9"/>
      <name val="Times New Roman"/>
      <family val="1"/>
    </font>
    <font>
      <sz val="11"/>
      <color theme="0"/>
      <name val="Times New Roman"/>
      <family val="1"/>
    </font>
    <font>
      <b/>
      <sz val="11"/>
      <color theme="1"/>
      <name val="Times New Roman"/>
      <family val="1"/>
    </font>
    <font>
      <sz val="11"/>
      <color theme="0" tint="-4.9989318521683403E-2"/>
      <name val="Calibri"/>
      <family val="2"/>
      <scheme val="minor"/>
    </font>
    <font>
      <sz val="11"/>
      <color theme="0" tint="-4.9989318521683403E-2"/>
      <name val="Arial Narrow"/>
      <family val="2"/>
    </font>
    <font>
      <sz val="10"/>
      <color theme="0" tint="-4.9989318521683403E-2"/>
      <name val="Arial Narrow"/>
      <family val="2"/>
    </font>
    <font>
      <sz val="11"/>
      <color theme="0" tint="-4.9989318521683403E-2"/>
      <name val="Times New Roman"/>
      <family val="1"/>
    </font>
    <font>
      <i/>
      <sz val="10"/>
      <color theme="1"/>
      <name val="Times New Roman"/>
      <family val="1"/>
    </font>
    <font>
      <sz val="11"/>
      <color rgb="FFFF0000"/>
      <name val="Calibri"/>
      <family val="2"/>
      <scheme val="minor"/>
    </font>
    <font>
      <sz val="5"/>
      <color theme="1"/>
      <name val="Arial"/>
      <family val="2"/>
    </font>
    <font>
      <b/>
      <sz val="10"/>
      <color theme="1"/>
      <name val="Times New Roman"/>
      <family val="1"/>
    </font>
    <font>
      <sz val="11"/>
      <name val="Calibri"/>
      <family val="2"/>
      <scheme val="minor"/>
    </font>
    <font>
      <sz val="12"/>
      <name val="Arial Narrow"/>
      <family val="2"/>
    </font>
    <font>
      <b/>
      <sz val="9"/>
      <name val="Times New Roman"/>
      <family val="1"/>
    </font>
    <font>
      <sz val="10"/>
      <color rgb="FF000000"/>
      <name val="Times New Roman"/>
      <family val="1"/>
    </font>
    <font>
      <sz val="10"/>
      <color rgb="FF00000A"/>
      <name val="Times New Roman"/>
      <family val="1"/>
    </font>
    <font>
      <sz val="8"/>
      <name val="Calibri"/>
      <family val="2"/>
      <scheme val="minor"/>
    </font>
    <font>
      <sz val="8"/>
      <color rgb="FF000000"/>
      <name val="Times New Roman"/>
      <family val="1"/>
    </font>
    <font>
      <sz val="9"/>
      <color rgb="FF000000"/>
      <name val="Times New Roman"/>
      <family val="1"/>
    </font>
    <font>
      <sz val="8"/>
      <name val="Times New Roman"/>
      <family val="1"/>
    </font>
    <font>
      <sz val="8"/>
      <color theme="1"/>
      <name val="Times New Roman"/>
      <family val="1"/>
    </font>
    <font>
      <sz val="7"/>
      <color rgb="FF000000"/>
      <name val="Times New Roman"/>
      <family val="1"/>
    </font>
    <font>
      <sz val="9"/>
      <color indexed="81"/>
      <name val="Tahoma"/>
      <family val="2"/>
    </font>
    <font>
      <b/>
      <sz val="9"/>
      <color indexed="81"/>
      <name val="Tahoma"/>
      <family val="2"/>
    </font>
    <font>
      <sz val="10"/>
      <name val="Arial Narrow"/>
      <family val="2"/>
    </font>
  </fonts>
  <fills count="2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249977111117893"/>
        <bgColor indexed="64"/>
      </patternFill>
    </fill>
    <fill>
      <patternFill patternType="solid">
        <fgColor theme="4" tint="0.39997558519241921"/>
        <bgColor indexed="64"/>
      </patternFill>
    </fill>
    <fill>
      <patternFill patternType="solid">
        <fgColor theme="9"/>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bgColor rgb="FF000000"/>
      </patternFill>
    </fill>
    <fill>
      <patternFill patternType="solid">
        <fgColor rgb="FFFFFFFF"/>
        <bgColor indexed="64"/>
      </patternFill>
    </fill>
    <fill>
      <patternFill patternType="solid">
        <fgColor indexed="9"/>
      </patternFill>
    </fill>
  </fills>
  <borders count="43">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auto="1"/>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auto="1"/>
      </left>
      <right style="thin">
        <color auto="1"/>
      </right>
      <top/>
      <bottom style="thin">
        <color auto="1"/>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auto="1"/>
      </right>
      <top style="medium">
        <color indexed="64"/>
      </top>
      <bottom style="thin">
        <color auto="1"/>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auto="1"/>
      </left>
      <right/>
      <top style="medium">
        <color indexed="64"/>
      </top>
      <bottom style="thin">
        <color auto="1"/>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s>
  <cellStyleXfs count="8">
    <xf numFmtId="0" fontId="0" fillId="0" borderId="0"/>
    <xf numFmtId="164" fontId="1" fillId="0" borderId="0" applyFont="0" applyFill="0" applyBorder="0" applyAlignment="0" applyProtection="0"/>
    <xf numFmtId="0" fontId="4" fillId="0" borderId="0"/>
    <xf numFmtId="9" fontId="1" fillId="0" borderId="0" applyFont="0" applyFill="0" applyBorder="0" applyAlignment="0" applyProtection="0"/>
    <xf numFmtId="0" fontId="23" fillId="0" borderId="0" applyNumberForma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0" fontId="15" fillId="0" borderId="0"/>
  </cellStyleXfs>
  <cellXfs count="379">
    <xf numFmtId="0" fontId="0" fillId="0" borderId="0" xfId="0"/>
    <xf numFmtId="0" fontId="2" fillId="0" borderId="5" xfId="0" applyFont="1" applyFill="1" applyBorder="1" applyAlignment="1" applyProtection="1">
      <alignment horizontal="center" vertical="center"/>
    </xf>
    <xf numFmtId="0" fontId="11" fillId="0" borderId="24" xfId="0" applyFont="1" applyBorder="1" applyAlignment="1">
      <alignment horizontal="justify" vertical="center" wrapText="1"/>
    </xf>
    <xf numFmtId="0" fontId="11" fillId="0" borderId="25" xfId="0" applyFont="1" applyBorder="1" applyAlignment="1">
      <alignment horizontal="justify" vertical="center" wrapText="1"/>
    </xf>
    <xf numFmtId="0" fontId="13" fillId="5" borderId="5" xfId="0" applyFont="1" applyFill="1" applyBorder="1" applyAlignment="1">
      <alignment vertical="center"/>
    </xf>
    <xf numFmtId="0" fontId="6" fillId="0" borderId="0" xfId="0" applyFont="1"/>
    <xf numFmtId="0" fontId="14" fillId="0" borderId="0" xfId="0" applyFont="1" applyAlignment="1"/>
    <xf numFmtId="0" fontId="15" fillId="0" borderId="16" xfId="0" applyFont="1" applyFill="1" applyBorder="1" applyAlignment="1">
      <alignment vertical="center"/>
    </xf>
    <xf numFmtId="167" fontId="0" fillId="0" borderId="0" xfId="0" applyNumberFormat="1" applyProtection="1">
      <protection hidden="1"/>
    </xf>
    <xf numFmtId="0" fontId="14" fillId="0" borderId="0" xfId="0" applyFont="1" applyAlignment="1">
      <alignment horizontal="left"/>
    </xf>
    <xf numFmtId="0" fontId="12" fillId="0" borderId="0" xfId="0" applyFont="1" applyProtection="1">
      <protection hidden="1"/>
    </xf>
    <xf numFmtId="0" fontId="14" fillId="0" borderId="0" xfId="0" applyFont="1" applyAlignment="1">
      <alignment wrapText="1"/>
    </xf>
    <xf numFmtId="0" fontId="14" fillId="0" borderId="0" xfId="0" applyFont="1"/>
    <xf numFmtId="0" fontId="16" fillId="0" borderId="0" xfId="0" applyFont="1" applyAlignment="1"/>
    <xf numFmtId="0" fontId="16" fillId="0" borderId="0" xfId="0" applyFont="1"/>
    <xf numFmtId="0" fontId="17" fillId="0" borderId="0" xfId="0" applyFont="1" applyAlignment="1">
      <alignment wrapText="1"/>
    </xf>
    <xf numFmtId="0" fontId="18" fillId="5" borderId="0" xfId="0" applyFont="1" applyFill="1"/>
    <xf numFmtId="0" fontId="0" fillId="0" borderId="0" xfId="0" applyFont="1" applyBorder="1" applyAlignment="1" applyProtection="1">
      <alignment wrapText="1"/>
      <protection hidden="1"/>
    </xf>
    <xf numFmtId="0" fontId="18" fillId="5" borderId="0" xfId="0" applyFont="1" applyFill="1" applyBorder="1" applyAlignment="1" applyProtection="1">
      <alignment wrapText="1"/>
      <protection hidden="1"/>
    </xf>
    <xf numFmtId="0" fontId="0" fillId="0" borderId="0" xfId="0" applyAlignment="1">
      <alignment vertical="top"/>
    </xf>
    <xf numFmtId="0" fontId="0" fillId="0" borderId="0" xfId="0" applyFont="1" applyBorder="1" applyAlignment="1" applyProtection="1">
      <alignment vertical="top" wrapText="1"/>
      <protection hidden="1"/>
    </xf>
    <xf numFmtId="0" fontId="0" fillId="0" borderId="0" xfId="0" applyFont="1" applyFill="1" applyBorder="1" applyAlignment="1" applyProtection="1">
      <alignment wrapText="1"/>
      <protection hidden="1"/>
    </xf>
    <xf numFmtId="0" fontId="17" fillId="0" borderId="5" xfId="0" applyFont="1" applyFill="1" applyBorder="1" applyAlignment="1">
      <alignment wrapText="1"/>
    </xf>
    <xf numFmtId="0" fontId="17" fillId="6" borderId="5" xfId="0" applyFont="1" applyFill="1" applyBorder="1" applyAlignment="1">
      <alignment wrapText="1"/>
    </xf>
    <xf numFmtId="0" fontId="17" fillId="7" borderId="5" xfId="0" applyFont="1" applyFill="1" applyBorder="1" applyAlignment="1">
      <alignment wrapText="1"/>
    </xf>
    <xf numFmtId="0" fontId="17" fillId="8" borderId="5" xfId="0" applyFont="1" applyFill="1" applyBorder="1" applyAlignment="1">
      <alignment wrapText="1"/>
    </xf>
    <xf numFmtId="0" fontId="17" fillId="9" borderId="5" xfId="0" applyFont="1" applyFill="1" applyBorder="1" applyAlignment="1">
      <alignment wrapText="1"/>
    </xf>
    <xf numFmtId="0" fontId="17" fillId="10" borderId="5" xfId="0" applyFont="1" applyFill="1" applyBorder="1" applyAlignment="1">
      <alignment wrapText="1"/>
    </xf>
    <xf numFmtId="0" fontId="17" fillId="11" borderId="5" xfId="0" applyFont="1" applyFill="1" applyBorder="1" applyAlignment="1">
      <alignment wrapText="1"/>
    </xf>
    <xf numFmtId="0" fontId="0" fillId="6" borderId="9" xfId="0" applyFill="1" applyBorder="1"/>
    <xf numFmtId="0" fontId="0" fillId="7" borderId="9" xfId="0" applyFill="1" applyBorder="1"/>
    <xf numFmtId="0" fontId="0" fillId="8" borderId="9" xfId="0" applyFill="1" applyBorder="1"/>
    <xf numFmtId="0" fontId="0" fillId="9" borderId="9" xfId="0" applyFill="1" applyBorder="1"/>
    <xf numFmtId="0" fontId="0" fillId="10" borderId="9" xfId="0" applyFill="1" applyBorder="1"/>
    <xf numFmtId="0" fontId="0" fillId="11" borderId="9" xfId="0" applyFill="1" applyBorder="1"/>
    <xf numFmtId="0" fontId="0" fillId="0" borderId="9" xfId="0" applyBorder="1"/>
    <xf numFmtId="0" fontId="0" fillId="0" borderId="0" xfId="0"/>
    <xf numFmtId="0" fontId="24" fillId="0" borderId="0" xfId="0" applyFont="1" applyFill="1" applyBorder="1"/>
    <xf numFmtId="0" fontId="24" fillId="0" borderId="0" xfId="0" applyFont="1" applyFill="1" applyBorder="1" applyProtection="1"/>
    <xf numFmtId="0" fontId="0" fillId="0" borderId="0" xfId="0" applyProtection="1"/>
    <xf numFmtId="0" fontId="23" fillId="0" borderId="0" xfId="4" applyProtection="1"/>
    <xf numFmtId="0" fontId="8" fillId="0" borderId="0" xfId="0" applyFont="1" applyFill="1" applyAlignment="1" applyProtection="1">
      <alignment horizontal="justify" vertical="top" wrapText="1"/>
    </xf>
    <xf numFmtId="3" fontId="2" fillId="0" borderId="0" xfId="0" applyNumberFormat="1" applyFont="1" applyFill="1" applyBorder="1" applyAlignment="1" applyProtection="1">
      <alignment horizontal="justify" vertical="top" wrapText="1"/>
    </xf>
    <xf numFmtId="0" fontId="22" fillId="0" borderId="0" xfId="0" applyFont="1" applyFill="1" applyBorder="1" applyAlignment="1" applyProtection="1">
      <alignment horizontal="center" vertical="top" wrapText="1"/>
    </xf>
    <xf numFmtId="166" fontId="2" fillId="0" borderId="0" xfId="0" applyNumberFormat="1" applyFont="1" applyFill="1" applyBorder="1" applyAlignment="1" applyProtection="1">
      <alignment horizontal="justify" vertical="top" wrapText="1"/>
    </xf>
    <xf numFmtId="166" fontId="2" fillId="0" borderId="0" xfId="0" applyNumberFormat="1" applyFont="1" applyFill="1" applyBorder="1" applyAlignment="1" applyProtection="1">
      <alignment horizontal="justify" vertical="top" wrapText="1"/>
      <protection locked="0"/>
    </xf>
    <xf numFmtId="0" fontId="0" fillId="0" borderId="0" xfId="0" applyProtection="1">
      <protection locked="0"/>
    </xf>
    <xf numFmtId="0" fontId="24" fillId="0" borderId="0" xfId="0" quotePrefix="1" applyFont="1" applyFill="1" applyBorder="1" applyProtection="1"/>
    <xf numFmtId="0" fontId="25" fillId="0" borderId="0" xfId="0" applyFont="1" applyFill="1" applyBorder="1" applyProtection="1"/>
    <xf numFmtId="0" fontId="26" fillId="0" borderId="0" xfId="0" applyFont="1" applyFill="1" applyBorder="1" applyAlignment="1" applyProtection="1">
      <alignment horizontal="center" vertical="center" wrapText="1"/>
    </xf>
    <xf numFmtId="0" fontId="26" fillId="2"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top" wrapText="1"/>
    </xf>
    <xf numFmtId="0" fontId="5" fillId="0" borderId="0" xfId="0" applyFont="1" applyFill="1" applyBorder="1" applyAlignment="1" applyProtection="1">
      <alignment horizontal="center" vertical="top" wrapText="1"/>
    </xf>
    <xf numFmtId="10" fontId="3" fillId="0" borderId="0" xfId="0" applyNumberFormat="1" applyFont="1" applyFill="1" applyBorder="1" applyAlignment="1" applyProtection="1">
      <alignment vertical="center" textRotation="90" wrapText="1"/>
    </xf>
    <xf numFmtId="0" fontId="2" fillId="0" borderId="0" xfId="0" applyFont="1" applyFill="1" applyBorder="1" applyAlignment="1" applyProtection="1">
      <alignment horizontal="center" vertical="center"/>
    </xf>
    <xf numFmtId="168" fontId="28" fillId="0" borderId="9" xfId="0" applyNumberFormat="1" applyFont="1" applyFill="1" applyBorder="1" applyAlignment="1" applyProtection="1">
      <alignment horizontal="justify" vertical="top" wrapText="1"/>
      <protection locked="0"/>
    </xf>
    <xf numFmtId="168" fontId="28" fillId="0" borderId="17" xfId="0" applyNumberFormat="1" applyFont="1" applyFill="1" applyBorder="1" applyAlignment="1" applyProtection="1">
      <alignment horizontal="justify" vertical="top" wrapText="1"/>
      <protection locked="0"/>
    </xf>
    <xf numFmtId="0" fontId="30" fillId="0" borderId="5" xfId="0" applyFont="1" applyBorder="1" applyAlignment="1" applyProtection="1">
      <alignment horizontal="center" vertical="center"/>
      <protection locked="0"/>
    </xf>
    <xf numFmtId="0" fontId="30" fillId="0" borderId="5" xfId="0" applyFont="1" applyBorder="1" applyAlignment="1" applyProtection="1">
      <alignment horizontal="left" vertical="center"/>
      <protection locked="0"/>
    </xf>
    <xf numFmtId="0" fontId="30" fillId="0" borderId="5" xfId="0" applyFont="1" applyBorder="1" applyAlignment="1" applyProtection="1">
      <alignment horizontal="left" vertical="center" wrapText="1"/>
      <protection locked="0"/>
    </xf>
    <xf numFmtId="0" fontId="30" fillId="0" borderId="5" xfId="0" applyFont="1" applyBorder="1" applyAlignment="1" applyProtection="1">
      <alignment horizontal="justify" vertical="center"/>
      <protection locked="0"/>
    </xf>
    <xf numFmtId="0" fontId="31" fillId="0" borderId="5" xfId="2" applyFont="1" applyFill="1" applyBorder="1" applyAlignment="1" applyProtection="1">
      <alignment horizontal="left" vertical="center" wrapText="1"/>
      <protection locked="0"/>
    </xf>
    <xf numFmtId="0" fontId="30" fillId="0" borderId="5" xfId="0" applyNumberFormat="1" applyFont="1" applyBorder="1" applyAlignment="1" applyProtection="1">
      <alignment horizontal="center" vertical="center"/>
      <protection locked="0"/>
    </xf>
    <xf numFmtId="0" fontId="30" fillId="0" borderId="5" xfId="0" applyNumberFormat="1" applyFont="1" applyBorder="1" applyAlignment="1" applyProtection="1">
      <alignment horizontal="justify" vertical="center" wrapText="1"/>
    </xf>
    <xf numFmtId="0" fontId="32" fillId="0" borderId="5" xfId="0" applyFont="1" applyBorder="1" applyAlignment="1" applyProtection="1">
      <alignment horizontal="center" vertical="center"/>
      <protection locked="0"/>
    </xf>
    <xf numFmtId="3" fontId="30" fillId="0" borderId="5" xfId="0" applyNumberFormat="1" applyFont="1" applyBorder="1" applyAlignment="1" applyProtection="1">
      <alignment horizontal="right" vertical="center"/>
      <protection locked="0"/>
    </xf>
    <xf numFmtId="3" fontId="31" fillId="0" borderId="5" xfId="1" applyNumberFormat="1" applyFont="1" applyFill="1" applyBorder="1" applyAlignment="1" applyProtection="1">
      <alignment horizontal="center" vertical="center" wrapText="1"/>
      <protection locked="0"/>
    </xf>
    <xf numFmtId="3" fontId="31" fillId="0" borderId="5" xfId="1" applyNumberFormat="1" applyFont="1" applyFill="1" applyBorder="1" applyAlignment="1" applyProtection="1">
      <alignment horizontal="right" vertical="center" wrapText="1"/>
      <protection locked="0"/>
    </xf>
    <xf numFmtId="165" fontId="31" fillId="0" borderId="5" xfId="1" applyNumberFormat="1" applyFont="1" applyFill="1" applyBorder="1" applyAlignment="1" applyProtection="1">
      <alignment horizontal="center" vertical="center" wrapText="1"/>
      <protection locked="0"/>
    </xf>
    <xf numFmtId="165" fontId="31" fillId="0" borderId="5" xfId="1" applyNumberFormat="1" applyFont="1" applyFill="1" applyBorder="1" applyAlignment="1" applyProtection="1">
      <alignment horizontal="right" vertical="center" wrapText="1"/>
    </xf>
    <xf numFmtId="14" fontId="30" fillId="0" borderId="5" xfId="0" applyNumberFormat="1" applyFont="1" applyBorder="1" applyAlignment="1" applyProtection="1">
      <alignment horizontal="center" vertical="center"/>
      <protection locked="0"/>
    </xf>
    <xf numFmtId="1" fontId="30" fillId="0" borderId="5" xfId="0" applyNumberFormat="1" applyFont="1" applyBorder="1" applyAlignment="1" applyProtection="1">
      <alignment horizontal="center" vertical="center"/>
      <protection locked="0"/>
    </xf>
    <xf numFmtId="9" fontId="30" fillId="0" borderId="5" xfId="3" applyFont="1" applyBorder="1" applyAlignment="1" applyProtection="1">
      <alignment horizontal="center" vertical="center"/>
    </xf>
    <xf numFmtId="0" fontId="33" fillId="0" borderId="0" xfId="0" applyFont="1" applyFill="1" applyBorder="1" applyProtection="1"/>
    <xf numFmtId="0" fontId="33" fillId="2" borderId="0" xfId="0" applyFont="1" applyFill="1" applyBorder="1" applyProtection="1"/>
    <xf numFmtId="0" fontId="30" fillId="0" borderId="5" xfId="0" applyFont="1" applyBorder="1" applyAlignment="1" applyProtection="1">
      <alignment horizontal="justify" vertical="center" wrapText="1"/>
      <protection locked="0"/>
    </xf>
    <xf numFmtId="0" fontId="34" fillId="3" borderId="5" xfId="0" applyFont="1" applyFill="1" applyBorder="1" applyAlignment="1" applyProtection="1">
      <alignment vertical="center"/>
    </xf>
    <xf numFmtId="0" fontId="34" fillId="3" borderId="5" xfId="0" applyFont="1" applyFill="1" applyBorder="1" applyProtection="1"/>
    <xf numFmtId="0" fontId="30" fillId="3" borderId="5" xfId="0" applyFont="1" applyFill="1" applyBorder="1" applyAlignment="1" applyProtection="1">
      <alignment horizontal="left" vertical="center"/>
    </xf>
    <xf numFmtId="0" fontId="30" fillId="3" borderId="5" xfId="0" applyFont="1" applyFill="1" applyBorder="1" applyAlignment="1" applyProtection="1">
      <alignment wrapText="1"/>
    </xf>
    <xf numFmtId="0" fontId="30" fillId="3" borderId="5" xfId="0" applyFont="1" applyFill="1" applyBorder="1" applyProtection="1"/>
    <xf numFmtId="0" fontId="30" fillId="3" borderId="5" xfId="0" applyFont="1" applyFill="1" applyBorder="1" applyAlignment="1" applyProtection="1">
      <alignment horizontal="center" vertical="center"/>
    </xf>
    <xf numFmtId="3" fontId="34" fillId="3" borderId="5" xfId="0" applyNumberFormat="1" applyFont="1" applyFill="1" applyBorder="1" applyAlignment="1" applyProtection="1">
      <alignment vertical="center"/>
      <protection locked="0"/>
    </xf>
    <xf numFmtId="0" fontId="30" fillId="2" borderId="0" xfId="0" applyFont="1" applyFill="1" applyBorder="1" applyProtection="1">
      <protection locked="0"/>
    </xf>
    <xf numFmtId="0" fontId="0" fillId="0" borderId="0" xfId="0" applyBorder="1" applyAlignment="1" applyProtection="1">
      <alignment vertical="center"/>
    </xf>
    <xf numFmtId="0" fontId="9" fillId="0" borderId="0" xfId="0" applyFont="1" applyFill="1" applyBorder="1" applyAlignment="1" applyProtection="1">
      <alignment horizontal="center" vertical="center" wrapText="1"/>
      <protection locked="0"/>
    </xf>
    <xf numFmtId="168" fontId="28" fillId="0" borderId="3" xfId="0" applyNumberFormat="1" applyFont="1" applyFill="1" applyBorder="1" applyAlignment="1" applyProtection="1">
      <alignment horizontal="justify" vertical="top" wrapText="1"/>
      <protection locked="0"/>
    </xf>
    <xf numFmtId="0" fontId="35" fillId="0" borderId="0" xfId="0" applyFont="1" applyFill="1" applyBorder="1" applyProtection="1"/>
    <xf numFmtId="0" fontId="36" fillId="0" borderId="0" xfId="0" applyFont="1" applyFill="1" applyBorder="1" applyAlignment="1" applyProtection="1">
      <alignment horizontal="center" vertical="center" wrapText="1"/>
    </xf>
    <xf numFmtId="0" fontId="37" fillId="0" borderId="0" xfId="0" applyFont="1" applyFill="1" applyBorder="1" applyAlignment="1" applyProtection="1">
      <alignment vertical="center"/>
    </xf>
    <xf numFmtId="0" fontId="2" fillId="0" borderId="0" xfId="0" applyFont="1" applyFill="1" applyBorder="1" applyAlignment="1" applyProtection="1">
      <alignment vertical="top" wrapText="1"/>
    </xf>
    <xf numFmtId="166" fontId="2" fillId="0" borderId="0" xfId="0" applyNumberFormat="1" applyFont="1" applyFill="1" applyBorder="1" applyAlignment="1" applyProtection="1">
      <alignment vertical="top" wrapText="1"/>
    </xf>
    <xf numFmtId="0" fontId="2" fillId="0" borderId="1" xfId="0" applyFont="1" applyFill="1" applyBorder="1" applyAlignment="1" applyProtection="1">
      <alignment horizontal="left" vertical="center" wrapText="1"/>
    </xf>
    <xf numFmtId="0" fontId="2" fillId="0" borderId="32" xfId="0" applyFont="1" applyFill="1" applyBorder="1" applyAlignment="1" applyProtection="1">
      <alignment horizontal="left" vertical="center" wrapText="1"/>
    </xf>
    <xf numFmtId="0" fontId="2" fillId="0" borderId="19" xfId="0" applyFont="1" applyFill="1" applyBorder="1" applyAlignment="1" applyProtection="1">
      <alignment horizontal="left" vertical="center" wrapText="1"/>
    </xf>
    <xf numFmtId="0" fontId="0" fillId="0" borderId="0" xfId="0" applyAlignment="1">
      <alignment vertical="center" wrapText="1"/>
    </xf>
    <xf numFmtId="0" fontId="40" fillId="5" borderId="0" xfId="0" applyFont="1" applyFill="1" applyAlignment="1">
      <alignment vertical="top"/>
    </xf>
    <xf numFmtId="0" fontId="41" fillId="0" borderId="0" xfId="0" applyFont="1"/>
    <xf numFmtId="0" fontId="17" fillId="0" borderId="34" xfId="0" applyFont="1" applyFill="1" applyBorder="1" applyAlignment="1">
      <alignment wrapText="1"/>
    </xf>
    <xf numFmtId="0" fontId="0" fillId="0" borderId="0" xfId="0" applyBorder="1"/>
    <xf numFmtId="0" fontId="8" fillId="0" borderId="0" xfId="0" applyFont="1" applyFill="1" applyBorder="1" applyAlignment="1" applyProtection="1">
      <alignment horizontal="justify" vertical="top" wrapText="1"/>
    </xf>
    <xf numFmtId="0" fontId="2" fillId="0" borderId="7" xfId="0" applyFont="1" applyFill="1" applyBorder="1" applyAlignment="1" applyProtection="1">
      <alignment horizontal="center" vertical="center"/>
    </xf>
    <xf numFmtId="0" fontId="0" fillId="0" borderId="5" xfId="0" applyBorder="1"/>
    <xf numFmtId="3" fontId="31" fillId="0" borderId="6" xfId="1" applyNumberFormat="1" applyFont="1" applyFill="1" applyBorder="1" applyAlignment="1" applyProtection="1">
      <alignment horizontal="center" vertical="center" wrapText="1"/>
      <protection locked="0"/>
    </xf>
    <xf numFmtId="0" fontId="9" fillId="0" borderId="0" xfId="0" applyFont="1" applyFill="1" applyBorder="1" applyAlignment="1" applyProtection="1">
      <alignment vertical="top" wrapText="1"/>
      <protection locked="0"/>
    </xf>
    <xf numFmtId="0" fontId="21" fillId="0" borderId="0" xfId="0" applyFont="1" applyFill="1" applyBorder="1" applyAlignment="1" applyProtection="1">
      <alignment vertical="top" wrapText="1"/>
      <protection locked="0"/>
    </xf>
    <xf numFmtId="0" fontId="21" fillId="0" borderId="0" xfId="0" applyFont="1" applyFill="1" applyBorder="1" applyAlignment="1" applyProtection="1">
      <alignment horizontal="center" vertical="top" wrapText="1"/>
      <protection locked="0"/>
    </xf>
    <xf numFmtId="168" fontId="28" fillId="0" borderId="37" xfId="0" applyNumberFormat="1" applyFont="1" applyFill="1" applyBorder="1" applyAlignment="1" applyProtection="1">
      <alignment horizontal="justify" vertical="top" wrapText="1"/>
      <protection locked="0"/>
    </xf>
    <xf numFmtId="0" fontId="2" fillId="0" borderId="38" xfId="0" applyFont="1" applyFill="1" applyBorder="1" applyAlignment="1" applyProtection="1">
      <alignment horizontal="center" vertical="center"/>
    </xf>
    <xf numFmtId="0" fontId="2" fillId="0" borderId="29" xfId="0" applyFont="1" applyFill="1" applyBorder="1" applyAlignment="1" applyProtection="1">
      <alignment horizontal="center" vertical="center"/>
    </xf>
    <xf numFmtId="0" fontId="2" fillId="0" borderId="29" xfId="0" applyFont="1" applyFill="1" applyBorder="1" applyAlignment="1" applyProtection="1">
      <alignment horizontal="center" vertical="center" wrapText="1"/>
    </xf>
    <xf numFmtId="3" fontId="2" fillId="0" borderId="29" xfId="0" applyNumberFormat="1" applyFont="1" applyFill="1" applyBorder="1" applyAlignment="1" applyProtection="1">
      <alignment horizontal="center" vertical="center"/>
    </xf>
    <xf numFmtId="165" fontId="33" fillId="0" borderId="0" xfId="0" applyNumberFormat="1" applyFont="1" applyFill="1" applyBorder="1" applyAlignment="1" applyProtection="1">
      <alignment horizontal="center" vertical="center"/>
    </xf>
    <xf numFmtId="0" fontId="11" fillId="0" borderId="0" xfId="0" applyFont="1" applyBorder="1" applyAlignment="1">
      <alignment horizontal="center" vertical="center" wrapText="1"/>
    </xf>
    <xf numFmtId="0" fontId="11" fillId="0" borderId="0" xfId="0" applyFont="1" applyBorder="1" applyAlignment="1">
      <alignment horizontal="justify" vertical="center" wrapText="1"/>
    </xf>
    <xf numFmtId="0" fontId="0" fillId="2" borderId="0" xfId="0" applyFill="1"/>
    <xf numFmtId="0" fontId="0" fillId="0" borderId="37" xfId="0" applyBorder="1"/>
    <xf numFmtId="0" fontId="19" fillId="12" borderId="5" xfId="0" applyFont="1" applyFill="1" applyBorder="1" applyAlignment="1">
      <alignment horizontal="center"/>
    </xf>
    <xf numFmtId="0" fontId="19" fillId="12" borderId="10" xfId="0" applyFont="1" applyFill="1" applyBorder="1" applyAlignment="1">
      <alignment horizontal="center"/>
    </xf>
    <xf numFmtId="0" fontId="20" fillId="12" borderId="11" xfId="0" applyFont="1" applyFill="1" applyBorder="1" applyAlignment="1">
      <alignment horizontal="center"/>
    </xf>
    <xf numFmtId="0" fontId="6" fillId="12" borderId="3" xfId="0" applyFont="1" applyFill="1" applyBorder="1" applyAlignment="1">
      <alignment horizontal="center"/>
    </xf>
    <xf numFmtId="9" fontId="30" fillId="0" borderId="5" xfId="3" applyFont="1" applyBorder="1" applyAlignment="1" applyProtection="1">
      <alignment horizontal="center" vertical="center"/>
      <protection locked="0"/>
    </xf>
    <xf numFmtId="0" fontId="6" fillId="13" borderId="5" xfId="0" applyFont="1" applyFill="1" applyBorder="1" applyAlignment="1">
      <alignment horizontal="center" vertical="center"/>
    </xf>
    <xf numFmtId="0" fontId="17" fillId="13" borderId="5" xfId="0" applyFont="1" applyFill="1" applyBorder="1" applyAlignment="1">
      <alignment horizontal="justify" vertical="center" wrapText="1"/>
    </xf>
    <xf numFmtId="0" fontId="0" fillId="13" borderId="5" xfId="0" applyFill="1" applyBorder="1" applyAlignment="1">
      <alignment horizontal="justify" vertical="center"/>
    </xf>
    <xf numFmtId="0" fontId="6" fillId="14" borderId="5" xfId="0" applyFont="1" applyFill="1" applyBorder="1" applyAlignment="1">
      <alignment horizontal="center"/>
    </xf>
    <xf numFmtId="0" fontId="17" fillId="14" borderId="5" xfId="0" applyFont="1" applyFill="1" applyBorder="1" applyAlignment="1">
      <alignment horizontal="justify" vertical="center" wrapText="1"/>
    </xf>
    <xf numFmtId="0" fontId="6" fillId="15" borderId="5" xfId="0" applyFont="1" applyFill="1" applyBorder="1" applyAlignment="1">
      <alignment horizontal="center"/>
    </xf>
    <xf numFmtId="0" fontId="17" fillId="15" borderId="5" xfId="0" applyFont="1" applyFill="1" applyBorder="1" applyAlignment="1">
      <alignment horizontal="justify" vertical="center" wrapText="1"/>
    </xf>
    <xf numFmtId="0" fontId="0" fillId="15" borderId="5" xfId="0" applyFill="1" applyBorder="1" applyAlignment="1">
      <alignment horizontal="justify" vertical="center"/>
    </xf>
    <xf numFmtId="0" fontId="6" fillId="16" borderId="5" xfId="0" applyFont="1" applyFill="1" applyBorder="1" applyAlignment="1">
      <alignment horizontal="center" vertical="center"/>
    </xf>
    <xf numFmtId="0" fontId="17" fillId="16" borderId="5" xfId="0" applyFont="1" applyFill="1" applyBorder="1" applyAlignment="1">
      <alignment horizontal="justify" vertical="center" wrapText="1"/>
    </xf>
    <xf numFmtId="0" fontId="0" fillId="16" borderId="5" xfId="0" applyFill="1" applyBorder="1" applyAlignment="1">
      <alignment horizontal="justify" vertical="center"/>
    </xf>
    <xf numFmtId="0" fontId="30" fillId="3" borderId="5" xfId="0" applyFont="1" applyFill="1" applyBorder="1" applyAlignment="1" applyProtection="1">
      <alignment horizontal="justify" vertical="center" wrapText="1"/>
    </xf>
    <xf numFmtId="0" fontId="0" fillId="0" borderId="0" xfId="0" applyAlignment="1">
      <alignment horizontal="justify" vertical="center"/>
    </xf>
    <xf numFmtId="165" fontId="27" fillId="0" borderId="5" xfId="0" applyNumberFormat="1" applyFont="1" applyFill="1" applyBorder="1" applyAlignment="1" applyProtection="1">
      <alignment horizontal="right" vertical="center"/>
      <protection locked="0"/>
    </xf>
    <xf numFmtId="1" fontId="30" fillId="0" borderId="5" xfId="0" applyNumberFormat="1" applyFont="1" applyBorder="1" applyAlignment="1" applyProtection="1">
      <alignment horizontal="justify" vertical="center"/>
      <protection locked="0"/>
    </xf>
    <xf numFmtId="0" fontId="30" fillId="3" borderId="5" xfId="0" applyFont="1" applyFill="1" applyBorder="1" applyAlignment="1" applyProtection="1">
      <alignment horizontal="justify" vertical="center"/>
    </xf>
    <xf numFmtId="0" fontId="30" fillId="3" borderId="5" xfId="0" applyFont="1" applyFill="1" applyBorder="1" applyAlignment="1" applyProtection="1">
      <alignment horizontal="right"/>
    </xf>
    <xf numFmtId="0" fontId="0" fillId="0" borderId="0" xfId="0" applyAlignment="1">
      <alignment horizontal="right"/>
    </xf>
    <xf numFmtId="14" fontId="0" fillId="0" borderId="0" xfId="0" applyNumberFormat="1"/>
    <xf numFmtId="14" fontId="0" fillId="0" borderId="0" xfId="0" applyNumberFormat="1" applyBorder="1"/>
    <xf numFmtId="0" fontId="21" fillId="17" borderId="5" xfId="0" applyFont="1" applyFill="1" applyBorder="1" applyAlignment="1">
      <alignment horizontal="center" vertical="center"/>
    </xf>
    <xf numFmtId="0" fontId="17" fillId="17" borderId="5" xfId="0" applyFont="1" applyFill="1" applyBorder="1" applyAlignment="1">
      <alignment horizontal="left" vertical="center" wrapText="1"/>
    </xf>
    <xf numFmtId="0" fontId="0" fillId="17" borderId="5" xfId="0" applyFill="1" applyBorder="1" applyAlignment="1">
      <alignment horizontal="justify" vertical="center"/>
    </xf>
    <xf numFmtId="0" fontId="6" fillId="17" borderId="5" xfId="0" applyFont="1" applyFill="1" applyBorder="1" applyAlignment="1">
      <alignment horizontal="center" vertical="center"/>
    </xf>
    <xf numFmtId="0" fontId="0" fillId="17" borderId="5" xfId="0" applyFill="1" applyBorder="1" applyAlignment="1">
      <alignment horizontal="left" vertical="center"/>
    </xf>
    <xf numFmtId="0" fontId="0" fillId="14" borderId="5" xfId="0" applyFill="1" applyBorder="1" applyAlignment="1">
      <alignment horizontal="justify" vertical="center" wrapText="1"/>
    </xf>
    <xf numFmtId="0" fontId="40" fillId="0" borderId="0" xfId="0" applyFont="1"/>
    <xf numFmtId="0" fontId="0" fillId="0" borderId="5" xfId="0" applyBorder="1" applyAlignment="1" applyProtection="1">
      <alignment horizontal="justify" vertical="center"/>
      <protection locked="0"/>
    </xf>
    <xf numFmtId="0" fontId="8" fillId="3" borderId="5" xfId="0" applyFont="1" applyFill="1" applyBorder="1" applyAlignment="1" applyProtection="1">
      <alignment horizontal="justify" vertical="center"/>
      <protection locked="0"/>
    </xf>
    <xf numFmtId="0" fontId="0" fillId="0" borderId="0" xfId="0" applyAlignment="1" applyProtection="1">
      <alignment horizontal="justify" vertical="center"/>
      <protection locked="0"/>
    </xf>
    <xf numFmtId="0" fontId="8" fillId="0" borderId="25" xfId="0" applyFont="1" applyBorder="1" applyAlignment="1">
      <alignment horizontal="justify" vertical="center" wrapText="1"/>
    </xf>
    <xf numFmtId="0" fontId="11" fillId="2" borderId="24" xfId="0" applyFont="1" applyFill="1" applyBorder="1" applyAlignment="1">
      <alignment horizontal="justify" vertical="center" wrapText="1"/>
    </xf>
    <xf numFmtId="0" fontId="8" fillId="0" borderId="24" xfId="0" applyFont="1" applyBorder="1" applyAlignment="1">
      <alignment horizontal="justify" vertical="center" wrapText="1"/>
    </xf>
    <xf numFmtId="0" fontId="11" fillId="2" borderId="21" xfId="0" applyFont="1" applyFill="1" applyBorder="1" applyAlignment="1">
      <alignment horizontal="center" vertical="center" wrapText="1"/>
    </xf>
    <xf numFmtId="0" fontId="21" fillId="6" borderId="6" xfId="0" applyFont="1" applyFill="1" applyBorder="1" applyAlignment="1">
      <alignment horizontal="center" vertical="center"/>
    </xf>
    <xf numFmtId="0" fontId="21" fillId="7" borderId="6" xfId="0" applyFont="1" applyFill="1" applyBorder="1" applyAlignment="1">
      <alignment horizontal="center" vertical="center"/>
    </xf>
    <xf numFmtId="0" fontId="21" fillId="8" borderId="6" xfId="0" applyFont="1" applyFill="1" applyBorder="1" applyAlignment="1">
      <alignment horizontal="center" vertical="center"/>
    </xf>
    <xf numFmtId="0" fontId="21" fillId="9" borderId="6"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6"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41" xfId="0" applyFont="1" applyFill="1" applyBorder="1" applyAlignment="1">
      <alignment horizontal="center" vertical="center"/>
    </xf>
    <xf numFmtId="0" fontId="0" fillId="5" borderId="5" xfId="0" applyFill="1" applyBorder="1"/>
    <xf numFmtId="0" fontId="0" fillId="11" borderId="5" xfId="0" applyFill="1" applyBorder="1" applyAlignment="1">
      <alignment horizontal="left" vertical="center"/>
    </xf>
    <xf numFmtId="0" fontId="43" fillId="0" borderId="0" xfId="0" applyFont="1" applyFill="1" applyBorder="1" applyProtection="1"/>
    <xf numFmtId="0" fontId="40" fillId="0" borderId="0" xfId="0" applyFont="1" applyFill="1" applyBorder="1" applyProtection="1"/>
    <xf numFmtId="0" fontId="27" fillId="0" borderId="3" xfId="0" applyFont="1" applyFill="1" applyBorder="1" applyAlignment="1" applyProtection="1">
      <alignment horizontal="left" vertical="center" wrapText="1"/>
      <protection locked="0"/>
    </xf>
    <xf numFmtId="0" fontId="8" fillId="0" borderId="0" xfId="0" applyFont="1" applyFill="1" applyBorder="1" applyAlignment="1" applyProtection="1">
      <alignment vertical="top" wrapText="1"/>
    </xf>
    <xf numFmtId="0" fontId="0" fillId="0" borderId="5" xfId="0" applyBorder="1" applyAlignment="1" applyProtection="1">
      <alignment vertical="center"/>
      <protection locked="0"/>
    </xf>
    <xf numFmtId="0" fontId="0" fillId="0" borderId="5" xfId="0" applyBorder="1" applyAlignment="1" applyProtection="1">
      <alignment horizontal="center" vertical="center"/>
      <protection locked="0"/>
    </xf>
    <xf numFmtId="0" fontId="0" fillId="0" borderId="0" xfId="0" applyAlignment="1">
      <alignment vertical="center"/>
    </xf>
    <xf numFmtId="3" fontId="30" fillId="0" borderId="5" xfId="0" applyNumberFormat="1" applyFont="1" applyBorder="1" applyAlignment="1" applyProtection="1">
      <alignment horizontal="left" vertical="center"/>
      <protection locked="0"/>
    </xf>
    <xf numFmtId="3" fontId="30" fillId="3" borderId="5" xfId="0" applyNumberFormat="1" applyFont="1" applyFill="1" applyBorder="1" applyAlignment="1" applyProtection="1">
      <alignment horizontal="left"/>
    </xf>
    <xf numFmtId="3" fontId="0" fillId="0" borderId="0" xfId="0" applyNumberFormat="1" applyAlignment="1">
      <alignment horizontal="left"/>
    </xf>
    <xf numFmtId="3" fontId="42" fillId="2" borderId="0" xfId="0" applyNumberFormat="1" applyFont="1" applyFill="1" applyBorder="1" applyAlignment="1" applyProtection="1">
      <alignment vertical="center"/>
      <protection locked="0"/>
    </xf>
    <xf numFmtId="0" fontId="2" fillId="0" borderId="5" xfId="0" applyFont="1" applyFill="1" applyBorder="1" applyAlignment="1" applyProtection="1">
      <alignment horizontal="center" vertical="center" wrapText="1"/>
      <protection locked="0"/>
    </xf>
    <xf numFmtId="3" fontId="2" fillId="0" borderId="5" xfId="0" applyNumberFormat="1" applyFont="1" applyFill="1" applyBorder="1" applyAlignment="1" applyProtection="1">
      <alignment horizontal="center" vertical="center" wrapText="1"/>
      <protection locked="0"/>
    </xf>
    <xf numFmtId="3" fontId="2" fillId="2" borderId="5" xfId="0" applyNumberFormat="1"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45" fillId="0" borderId="5" xfId="0" applyFont="1" applyFill="1" applyBorder="1" applyAlignment="1" applyProtection="1">
      <alignment horizontal="center" vertical="center" wrapText="1"/>
      <protection locked="0"/>
    </xf>
    <xf numFmtId="10" fontId="2" fillId="0" borderId="29" xfId="0" applyNumberFormat="1"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xf>
    <xf numFmtId="0" fontId="24" fillId="0" borderId="0" xfId="0" applyFont="1" applyFill="1" applyBorder="1" applyAlignment="1" applyProtection="1">
      <alignment vertical="center"/>
    </xf>
    <xf numFmtId="0" fontId="38" fillId="0" borderId="0" xfId="0" applyFont="1" applyFill="1" applyBorder="1" applyProtection="1"/>
    <xf numFmtId="0" fontId="31" fillId="0" borderId="5" xfId="2" applyFont="1" applyFill="1" applyBorder="1" applyAlignment="1" applyProtection="1">
      <alignment horizontal="justify" vertical="center" wrapText="1"/>
      <protection locked="0"/>
    </xf>
    <xf numFmtId="0" fontId="2" fillId="0" borderId="0" xfId="0" applyFont="1" applyFill="1" applyBorder="1" applyAlignment="1" applyProtection="1">
      <alignment horizontal="justify" vertical="top" wrapText="1"/>
    </xf>
    <xf numFmtId="0" fontId="2" fillId="0" borderId="26"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11" fillId="0" borderId="21" xfId="0" applyFont="1" applyBorder="1" applyAlignment="1">
      <alignment horizontal="center" vertical="center" wrapText="1"/>
    </xf>
    <xf numFmtId="0" fontId="8" fillId="2" borderId="5"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11" fillId="2" borderId="29" xfId="0" applyFont="1" applyFill="1" applyBorder="1" applyAlignment="1" applyProtection="1">
      <alignment horizontal="center" vertical="center"/>
      <protection locked="0"/>
    </xf>
    <xf numFmtId="0" fontId="27" fillId="2" borderId="5" xfId="0" applyFont="1" applyFill="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5"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8" fillId="0" borderId="5" xfId="0" applyFont="1" applyBorder="1" applyAlignment="1" applyProtection="1">
      <alignment horizontal="center" wrapText="1"/>
      <protection locked="0"/>
    </xf>
    <xf numFmtId="0" fontId="11" fillId="0" borderId="5" xfId="0" applyFont="1" applyBorder="1" applyAlignment="1" applyProtection="1">
      <alignment horizontal="center" vertical="center" wrapText="1"/>
      <protection locked="0"/>
    </xf>
    <xf numFmtId="0" fontId="8" fillId="0" borderId="0" xfId="0" applyFont="1" applyAlignment="1" applyProtection="1">
      <alignment horizontal="center" wrapText="1"/>
      <protection locked="0"/>
    </xf>
    <xf numFmtId="0" fontId="11" fillId="0" borderId="5" xfId="0" applyFont="1" applyBorder="1" applyAlignment="1" applyProtection="1">
      <alignment horizontal="center" vertical="center"/>
      <protection locked="0"/>
    </xf>
    <xf numFmtId="0" fontId="46" fillId="2" borderId="34" xfId="0" applyFont="1" applyFill="1" applyBorder="1" applyAlignment="1" applyProtection="1">
      <alignment horizontal="center" vertical="center" wrapText="1"/>
      <protection locked="0"/>
    </xf>
    <xf numFmtId="169" fontId="8" fillId="0" borderId="5" xfId="5" applyNumberFormat="1" applyFont="1" applyBorder="1" applyAlignment="1" applyProtection="1">
      <alignment horizontal="center" vertical="center"/>
      <protection locked="0"/>
    </xf>
    <xf numFmtId="169" fontId="8" fillId="2" borderId="5" xfId="0" applyNumberFormat="1" applyFont="1" applyFill="1" applyBorder="1" applyAlignment="1" applyProtection="1">
      <alignment horizontal="center" vertical="center"/>
      <protection locked="0"/>
    </xf>
    <xf numFmtId="14" fontId="8" fillId="0" borderId="5" xfId="0" applyNumberFormat="1" applyFont="1" applyBorder="1" applyAlignment="1" applyProtection="1">
      <alignment horizontal="center" vertical="center"/>
      <protection locked="0"/>
    </xf>
    <xf numFmtId="14" fontId="8" fillId="2" borderId="5" xfId="0" applyNumberFormat="1" applyFont="1" applyFill="1" applyBorder="1" applyAlignment="1" applyProtection="1">
      <alignment horizontal="center" vertical="center"/>
      <protection locked="0"/>
    </xf>
    <xf numFmtId="3" fontId="47" fillId="0" borderId="0" xfId="0" applyNumberFormat="1" applyFont="1" applyAlignment="1" applyProtection="1">
      <alignment horizontal="center" vertical="center"/>
      <protection locked="0"/>
    </xf>
    <xf numFmtId="3" fontId="11" fillId="0" borderId="5" xfId="0" applyNumberFormat="1" applyFont="1" applyBorder="1" applyAlignment="1" applyProtection="1">
      <alignment horizontal="center" vertical="center"/>
      <protection locked="0"/>
    </xf>
    <xf numFmtId="0" fontId="46" fillId="2" borderId="5" xfId="0" applyFont="1" applyFill="1" applyBorder="1" applyAlignment="1" applyProtection="1">
      <alignment horizontal="center" vertical="center"/>
      <protection locked="0"/>
    </xf>
    <xf numFmtId="169" fontId="8" fillId="0" borderId="5" xfId="0" applyNumberFormat="1" applyFont="1" applyBorder="1" applyAlignment="1" applyProtection="1">
      <alignment horizontal="center" vertical="center"/>
      <protection locked="0"/>
    </xf>
    <xf numFmtId="0" fontId="8" fillId="2" borderId="7"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42" fontId="8" fillId="2" borderId="5" xfId="6" applyFont="1" applyFill="1" applyBorder="1" applyAlignment="1" applyProtection="1">
      <alignment horizontal="center" vertical="center"/>
      <protection locked="0"/>
    </xf>
    <xf numFmtId="0" fontId="46" fillId="0" borderId="5" xfId="0" applyFont="1" applyBorder="1" applyAlignment="1" applyProtection="1">
      <alignment horizontal="center" wrapText="1"/>
      <protection locked="0"/>
    </xf>
    <xf numFmtId="0" fontId="8" fillId="2" borderId="34" xfId="0" applyFont="1" applyFill="1" applyBorder="1" applyAlignment="1" applyProtection="1">
      <alignment horizontal="center" vertical="center" wrapText="1"/>
      <protection locked="0"/>
    </xf>
    <xf numFmtId="42" fontId="11" fillId="0" borderId="5" xfId="6" applyFont="1" applyBorder="1" applyAlignment="1" applyProtection="1">
      <alignment horizontal="center" vertical="center"/>
      <protection locked="0"/>
    </xf>
    <xf numFmtId="3" fontId="8" fillId="0" borderId="5" xfId="0" applyNumberFormat="1" applyFont="1" applyBorder="1" applyAlignment="1" applyProtection="1">
      <alignment horizontal="center" vertical="center"/>
      <protection locked="0"/>
    </xf>
    <xf numFmtId="0" fontId="47" fillId="0" borderId="5" xfId="0" applyFont="1" applyBorder="1" applyAlignment="1" applyProtection="1">
      <alignment horizontal="center" vertical="center"/>
      <protection locked="0"/>
    </xf>
    <xf numFmtId="42" fontId="8" fillId="2" borderId="5" xfId="6" applyFont="1" applyFill="1" applyBorder="1" applyAlignment="1" applyProtection="1">
      <alignment horizontal="center" vertical="center" wrapText="1"/>
      <protection locked="0"/>
    </xf>
    <xf numFmtId="14" fontId="8" fillId="2" borderId="5" xfId="0" applyNumberFormat="1" applyFont="1" applyFill="1" applyBorder="1" applyAlignment="1" applyProtection="1">
      <alignment horizontal="center" vertical="center" wrapText="1"/>
      <protection locked="0"/>
    </xf>
    <xf numFmtId="1" fontId="8" fillId="0" borderId="5" xfId="0" applyNumberFormat="1" applyFont="1" applyBorder="1" applyAlignment="1" applyProtection="1">
      <alignment horizontal="center" vertical="center"/>
      <protection locked="0"/>
    </xf>
    <xf numFmtId="44" fontId="11" fillId="2" borderId="5" xfId="5" applyFont="1" applyFill="1" applyBorder="1" applyAlignment="1" applyProtection="1">
      <alignment horizontal="center" vertical="center"/>
      <protection locked="0"/>
    </xf>
    <xf numFmtId="0" fontId="46" fillId="0" borderId="0" xfId="0" applyFont="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46" fillId="0" borderId="5" xfId="0" applyFont="1" applyBorder="1" applyAlignment="1" applyProtection="1">
      <alignment horizontal="center" vertical="center" wrapText="1"/>
      <protection locked="0"/>
    </xf>
    <xf numFmtId="1" fontId="46" fillId="2" borderId="26" xfId="0" applyNumberFormat="1" applyFont="1" applyFill="1" applyBorder="1" applyAlignment="1" applyProtection="1">
      <alignment horizontal="center" vertical="center"/>
      <protection locked="0"/>
    </xf>
    <xf numFmtId="42" fontId="8" fillId="0" borderId="5" xfId="6" applyFont="1" applyBorder="1" applyAlignment="1" applyProtection="1">
      <alignment horizontal="center" vertical="center"/>
      <protection locked="0"/>
    </xf>
    <xf numFmtId="14" fontId="8" fillId="0" borderId="5" xfId="0" applyNumberFormat="1" applyFont="1" applyBorder="1" applyAlignment="1" applyProtection="1">
      <alignment horizontal="center" vertical="center" wrapText="1"/>
      <protection locked="0"/>
    </xf>
    <xf numFmtId="14" fontId="11" fillId="2" borderId="5" xfId="0" applyNumberFormat="1" applyFont="1" applyFill="1" applyBorder="1" applyAlignment="1" applyProtection="1">
      <alignment horizontal="center" vertical="center" wrapText="1"/>
      <protection locked="0"/>
    </xf>
    <xf numFmtId="0" fontId="8" fillId="0" borderId="34" xfId="0" applyFont="1" applyBorder="1" applyAlignment="1" applyProtection="1">
      <alignment horizontal="center" vertical="center" wrapText="1"/>
      <protection locked="0"/>
    </xf>
    <xf numFmtId="0" fontId="8" fillId="0" borderId="5" xfId="4" applyFont="1" applyBorder="1" applyAlignment="1" applyProtection="1">
      <alignment horizontal="center" vertical="center" wrapText="1"/>
      <protection locked="0"/>
    </xf>
    <xf numFmtId="0" fontId="30" fillId="0" borderId="5" xfId="0" applyFont="1" applyBorder="1" applyAlignment="1" applyProtection="1">
      <alignment horizontal="center" wrapText="1"/>
      <protection locked="0"/>
    </xf>
    <xf numFmtId="0" fontId="49" fillId="0" borderId="5" xfId="0" applyFont="1" applyBorder="1" applyAlignment="1" applyProtection="1">
      <alignment horizontal="center" wrapText="1"/>
      <protection locked="0"/>
    </xf>
    <xf numFmtId="0" fontId="50" fillId="0" borderId="5" xfId="0" applyFont="1" applyBorder="1" applyAlignment="1" applyProtection="1">
      <alignment wrapText="1"/>
      <protection locked="0"/>
    </xf>
    <xf numFmtId="0" fontId="50" fillId="0" borderId="5" xfId="0" applyFont="1" applyBorder="1" applyAlignment="1" applyProtection="1">
      <alignment horizontal="center" wrapText="1"/>
      <protection locked="0"/>
    </xf>
    <xf numFmtId="0" fontId="32" fillId="0" borderId="5" xfId="0" applyFont="1" applyBorder="1" applyAlignment="1" applyProtection="1">
      <alignment horizontal="center" wrapText="1"/>
      <protection locked="0"/>
    </xf>
    <xf numFmtId="0" fontId="50" fillId="0" borderId="0" xfId="0" applyFont="1" applyAlignment="1" applyProtection="1">
      <alignment horizontal="center" wrapText="1"/>
      <protection locked="0"/>
    </xf>
    <xf numFmtId="0" fontId="51" fillId="0" borderId="5" xfId="0" applyFont="1" applyBorder="1" applyAlignment="1" applyProtection="1">
      <alignment horizontal="center" wrapText="1"/>
      <protection locked="0"/>
    </xf>
    <xf numFmtId="0" fontId="32" fillId="2" borderId="5" xfId="0" applyFont="1" applyFill="1" applyBorder="1" applyAlignment="1" applyProtection="1">
      <alignment horizontal="center" wrapText="1"/>
      <protection locked="0"/>
    </xf>
    <xf numFmtId="0" fontId="8" fillId="2" borderId="29" xfId="0" applyFont="1" applyFill="1" applyBorder="1" applyAlignment="1" applyProtection="1">
      <alignment horizontal="center" vertical="center" wrapText="1"/>
      <protection locked="0"/>
    </xf>
    <xf numFmtId="0" fontId="32" fillId="2" borderId="5" xfId="0" applyFont="1" applyFill="1" applyBorder="1" applyAlignment="1" applyProtection="1">
      <alignment horizontal="center" vertical="center"/>
      <protection locked="0"/>
    </xf>
    <xf numFmtId="0" fontId="50" fillId="2" borderId="6"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protection locked="0"/>
    </xf>
    <xf numFmtId="1" fontId="46" fillId="2" borderId="5" xfId="0" applyNumberFormat="1" applyFont="1" applyFill="1" applyBorder="1" applyAlignment="1" applyProtection="1">
      <alignment horizontal="center" vertical="center"/>
      <protection locked="0"/>
    </xf>
    <xf numFmtId="0" fontId="46" fillId="18" borderId="26" xfId="0" applyFont="1" applyFill="1" applyBorder="1" applyAlignment="1" applyProtection="1">
      <alignment horizontal="center" vertical="center"/>
      <protection locked="0"/>
    </xf>
    <xf numFmtId="14" fontId="8" fillId="0" borderId="5" xfId="7" applyNumberFormat="1" applyFont="1" applyBorder="1" applyAlignment="1" applyProtection="1">
      <alignment horizontal="center" vertical="center"/>
      <protection locked="0"/>
    </xf>
    <xf numFmtId="14" fontId="8" fillId="19" borderId="5" xfId="7" applyNumberFormat="1" applyFont="1" applyFill="1" applyBorder="1" applyAlignment="1" applyProtection="1">
      <alignment horizontal="center" vertical="center"/>
      <protection locked="0"/>
    </xf>
    <xf numFmtId="14" fontId="8" fillId="2" borderId="5" xfId="7" applyNumberFormat="1" applyFont="1" applyFill="1" applyBorder="1" applyAlignment="1" applyProtection="1">
      <alignment horizontal="center" vertical="center"/>
      <protection locked="0"/>
    </xf>
    <xf numFmtId="14" fontId="11" fillId="0" borderId="5" xfId="0" applyNumberFormat="1" applyFont="1" applyBorder="1" applyAlignment="1" applyProtection="1">
      <alignment horizontal="center" vertical="center"/>
      <protection locked="0"/>
    </xf>
    <xf numFmtId="14" fontId="11" fillId="2" borderId="5" xfId="7" applyNumberFormat="1" applyFont="1" applyFill="1" applyBorder="1" applyAlignment="1" applyProtection="1">
      <alignment horizontal="center" vertical="center"/>
      <protection locked="0"/>
    </xf>
    <xf numFmtId="14" fontId="11" fillId="2" borderId="5" xfId="0" applyNumberFormat="1"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11" fillId="2" borderId="26" xfId="0" applyFont="1" applyFill="1" applyBorder="1" applyAlignment="1" applyProtection="1">
      <alignment horizontal="center" vertical="center"/>
      <protection locked="0"/>
    </xf>
    <xf numFmtId="0" fontId="46" fillId="2" borderId="26" xfId="0" applyFont="1" applyFill="1" applyBorder="1" applyAlignment="1" applyProtection="1">
      <alignment horizontal="center" vertical="center"/>
      <protection locked="0"/>
    </xf>
    <xf numFmtId="1" fontId="46" fillId="2" borderId="42" xfId="0" applyNumberFormat="1" applyFont="1" applyFill="1" applyBorder="1" applyAlignment="1" applyProtection="1">
      <alignment horizontal="center" vertical="center"/>
      <protection locked="0"/>
    </xf>
    <xf numFmtId="14" fontId="8" fillId="2" borderId="6" xfId="0" applyNumberFormat="1" applyFont="1" applyFill="1" applyBorder="1" applyAlignment="1" applyProtection="1">
      <alignment horizontal="center" vertical="center"/>
      <protection locked="0"/>
    </xf>
    <xf numFmtId="0" fontId="8" fillId="0" borderId="29" xfId="0" applyFont="1" applyBorder="1" applyAlignment="1" applyProtection="1">
      <alignment horizontal="center" vertical="center" wrapText="1"/>
      <protection locked="0"/>
    </xf>
    <xf numFmtId="0" fontId="49" fillId="0" borderId="0" xfId="0" applyFont="1" applyAlignment="1" applyProtection="1">
      <alignment horizontal="center" wrapText="1"/>
      <protection locked="0"/>
    </xf>
    <xf numFmtId="0" fontId="52" fillId="0" borderId="5" xfId="0" applyFont="1" applyBorder="1" applyAlignment="1" applyProtection="1">
      <alignment horizontal="center" wrapText="1"/>
      <protection locked="0"/>
    </xf>
    <xf numFmtId="0" fontId="49" fillId="0" borderId="5" xfId="0" applyFont="1" applyBorder="1" applyAlignment="1" applyProtection="1">
      <alignment horizontal="center" vertical="center" wrapText="1"/>
      <protection locked="0"/>
    </xf>
    <xf numFmtId="0" fontId="53" fillId="19" borderId="5" xfId="0" applyFont="1" applyFill="1" applyBorder="1" applyAlignment="1" applyProtection="1">
      <alignment horizontal="center" vertical="center" wrapText="1"/>
      <protection locked="0"/>
    </xf>
    <xf numFmtId="0" fontId="50" fillId="19" borderId="0" xfId="0" applyFont="1" applyFill="1" applyAlignment="1" applyProtection="1">
      <alignment horizontal="center" vertical="center" wrapText="1"/>
      <protection locked="0"/>
    </xf>
    <xf numFmtId="0" fontId="11" fillId="2" borderId="26" xfId="0" applyFont="1" applyFill="1" applyBorder="1" applyAlignment="1" applyProtection="1">
      <alignment horizontal="center" vertical="center" wrapText="1"/>
      <protection locked="0"/>
    </xf>
    <xf numFmtId="3" fontId="8" fillId="2" borderId="5" xfId="0" applyNumberFormat="1" applyFont="1" applyFill="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27"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protection locked="0"/>
    </xf>
    <xf numFmtId="0" fontId="11" fillId="0" borderId="7" xfId="0" applyFont="1" applyBorder="1" applyAlignment="1" applyProtection="1">
      <alignment horizontal="center" vertical="center" wrapText="1"/>
      <protection locked="0"/>
    </xf>
    <xf numFmtId="42" fontId="11" fillId="0" borderId="5" xfId="6" applyFont="1" applyBorder="1" applyAlignment="1" applyProtection="1">
      <alignment vertical="center"/>
      <protection locked="0"/>
    </xf>
    <xf numFmtId="169" fontId="8" fillId="2" borderId="29" xfId="0" applyNumberFormat="1" applyFont="1" applyFill="1" applyBorder="1" applyAlignment="1" applyProtection="1">
      <alignment horizontal="center" vertical="center"/>
      <protection locked="0"/>
    </xf>
    <xf numFmtId="169" fontId="11" fillId="2" borderId="29" xfId="0" applyNumberFormat="1" applyFont="1" applyFill="1" applyBorder="1" applyAlignment="1" applyProtection="1">
      <alignment horizontal="center" vertical="center"/>
      <protection locked="0"/>
    </xf>
    <xf numFmtId="14" fontId="8" fillId="19" borderId="5" xfId="0" applyNumberFormat="1" applyFont="1" applyFill="1" applyBorder="1" applyAlignment="1" applyProtection="1">
      <alignment horizontal="center" vertical="center"/>
      <protection locked="0"/>
    </xf>
    <xf numFmtId="0" fontId="27" fillId="2" borderId="5" xfId="0" applyFont="1" applyFill="1" applyBorder="1" applyAlignment="1" applyProtection="1">
      <alignment horizontal="center" vertical="center" wrapText="1"/>
      <protection locked="0"/>
    </xf>
    <xf numFmtId="0" fontId="11" fillId="20" borderId="5" xfId="0" applyFont="1" applyFill="1" applyBorder="1" applyAlignment="1" applyProtection="1">
      <alignment horizontal="center" vertical="center"/>
      <protection locked="0"/>
    </xf>
    <xf numFmtId="14" fontId="8" fillId="0" borderId="29" xfId="0" applyNumberFormat="1" applyFont="1" applyBorder="1" applyAlignment="1" applyProtection="1">
      <alignment horizontal="center" vertical="center"/>
      <protection locked="0"/>
    </xf>
    <xf numFmtId="14" fontId="8" fillId="2" borderId="29" xfId="0" applyNumberFormat="1" applyFont="1" applyFill="1" applyBorder="1" applyAlignment="1" applyProtection="1">
      <alignment horizontal="center" vertical="center"/>
      <protection locked="0"/>
    </xf>
    <xf numFmtId="0" fontId="8" fillId="0" borderId="26"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1" fontId="46" fillId="2" borderId="5" xfId="0" applyNumberFormat="1" applyFont="1" applyFill="1" applyBorder="1" applyAlignment="1" applyProtection="1">
      <alignment horizontal="center" vertical="center" wrapText="1"/>
      <protection locked="0"/>
    </xf>
    <xf numFmtId="6" fontId="0" fillId="0" borderId="0" xfId="0" applyNumberFormat="1"/>
    <xf numFmtId="0" fontId="56" fillId="2" borderId="34" xfId="0" applyFont="1" applyFill="1" applyBorder="1" applyAlignment="1" applyProtection="1">
      <alignment horizontal="center" vertical="center" wrapText="1"/>
      <protection locked="0"/>
    </xf>
    <xf numFmtId="0" fontId="56" fillId="2" borderId="5" xfId="0" applyFont="1" applyFill="1" applyBorder="1" applyAlignment="1" applyProtection="1">
      <alignment horizontal="center" vertical="center" wrapText="1"/>
      <protection locked="0"/>
    </xf>
    <xf numFmtId="0" fontId="56" fillId="2" borderId="29" xfId="0" applyFont="1" applyFill="1" applyBorder="1" applyAlignment="1" applyProtection="1">
      <alignment horizontal="center" vertical="center" wrapText="1"/>
      <protection locked="0"/>
    </xf>
    <xf numFmtId="0" fontId="56" fillId="0" borderId="5" xfId="0" applyFont="1" applyBorder="1" applyAlignment="1" applyProtection="1">
      <alignment horizontal="center" vertical="center" wrapText="1"/>
      <protection locked="0"/>
    </xf>
    <xf numFmtId="0" fontId="56" fillId="0" borderId="7" xfId="0" applyFont="1" applyBorder="1" applyAlignment="1" applyProtection="1">
      <alignment horizontal="center" vertical="center" wrapText="1"/>
      <protection locked="0"/>
    </xf>
    <xf numFmtId="0" fontId="27" fillId="0" borderId="5" xfId="0" applyFont="1" applyBorder="1" applyAlignment="1" applyProtection="1">
      <alignment horizontal="center" vertical="center"/>
      <protection locked="0"/>
    </xf>
    <xf numFmtId="14" fontId="56" fillId="2" borderId="5" xfId="0" applyNumberFormat="1" applyFont="1" applyFill="1" applyBorder="1" applyAlignment="1" applyProtection="1">
      <alignment horizontal="center" vertical="center"/>
      <protection locked="0"/>
    </xf>
    <xf numFmtId="0" fontId="56" fillId="0" borderId="34" xfId="0" applyFont="1" applyBorder="1" applyAlignment="1" applyProtection="1">
      <alignment horizontal="center" vertical="center"/>
      <protection locked="0"/>
    </xf>
    <xf numFmtId="0" fontId="56" fillId="0" borderId="5" xfId="0" applyFont="1" applyBorder="1" applyAlignment="1" applyProtection="1">
      <alignment horizontal="center" wrapText="1"/>
      <protection locked="0"/>
    </xf>
    <xf numFmtId="0" fontId="14" fillId="0" borderId="0" xfId="0" applyFont="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31" fillId="0" borderId="5" xfId="2" applyFont="1" applyBorder="1" applyAlignment="1" applyProtection="1">
      <alignment horizontal="justify" vertical="center" wrapText="1"/>
      <protection locked="0"/>
    </xf>
    <xf numFmtId="0" fontId="29" fillId="0" borderId="5" xfId="0" applyFont="1" applyBorder="1" applyAlignment="1" applyProtection="1">
      <alignment horizontal="center" vertical="center" wrapText="1"/>
      <protection locked="0"/>
    </xf>
    <xf numFmtId="0" fontId="56" fillId="2" borderId="27" xfId="0" applyFont="1" applyFill="1" applyBorder="1" applyAlignment="1" applyProtection="1">
      <alignment horizontal="center" vertical="center" wrapText="1"/>
      <protection locked="0"/>
    </xf>
    <xf numFmtId="3" fontId="27" fillId="0" borderId="5" xfId="0" applyNumberFormat="1" applyFont="1" applyBorder="1" applyAlignment="1" applyProtection="1">
      <alignment horizontal="center" vertical="center"/>
      <protection locked="0"/>
    </xf>
    <xf numFmtId="170" fontId="29" fillId="0" borderId="5" xfId="0" applyNumberFormat="1" applyFont="1" applyBorder="1" applyAlignment="1" applyProtection="1">
      <alignment horizontal="center" vertical="center"/>
      <protection locked="0"/>
    </xf>
    <xf numFmtId="42" fontId="56" fillId="0" borderId="5" xfId="6" applyFont="1" applyBorder="1" applyAlignment="1" applyProtection="1">
      <alignment horizontal="center" vertical="center"/>
      <protection locked="0"/>
    </xf>
    <xf numFmtId="169" fontId="56" fillId="0" borderId="5" xfId="0" applyNumberFormat="1" applyFont="1" applyBorder="1" applyAlignment="1" applyProtection="1">
      <alignment horizontal="center" vertical="center"/>
      <protection locked="0"/>
    </xf>
    <xf numFmtId="14" fontId="56" fillId="0" borderId="5" xfId="0" applyNumberFormat="1" applyFont="1" applyBorder="1" applyAlignment="1" applyProtection="1">
      <alignment horizontal="center" vertical="center"/>
      <protection locked="0"/>
    </xf>
    <xf numFmtId="14" fontId="14" fillId="2" borderId="5" xfId="7" applyNumberFormat="1" applyFont="1" applyFill="1" applyBorder="1" applyAlignment="1" applyProtection="1">
      <alignment horizontal="center" vertical="center"/>
      <protection locked="0"/>
    </xf>
    <xf numFmtId="14" fontId="14" fillId="2" borderId="5" xfId="0" applyNumberFormat="1" applyFont="1" applyFill="1" applyBorder="1" applyAlignment="1" applyProtection="1">
      <alignment horizontal="center" vertical="center"/>
      <protection locked="0"/>
    </xf>
    <xf numFmtId="0" fontId="2" fillId="0" borderId="4" xfId="0" applyFont="1" applyFill="1" applyBorder="1" applyAlignment="1" applyProtection="1">
      <alignment horizontal="left" vertical="center" wrapText="1"/>
    </xf>
    <xf numFmtId="0" fontId="2" fillId="0" borderId="9" xfId="0" applyFont="1" applyFill="1" applyBorder="1" applyAlignment="1" applyProtection="1">
      <alignment horizontal="left" vertical="center" wrapText="1"/>
    </xf>
    <xf numFmtId="0" fontId="2" fillId="0" borderId="8"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33" xfId="0" applyFont="1" applyFill="1" applyBorder="1" applyAlignment="1" applyProtection="1">
      <alignment horizontal="center" vertical="center" wrapText="1"/>
    </xf>
    <xf numFmtId="0" fontId="28" fillId="0" borderId="1" xfId="0" applyFont="1" applyFill="1" applyBorder="1" applyAlignment="1" applyProtection="1">
      <alignment horizontal="left" vertical="center" wrapText="1"/>
      <protection locked="0"/>
    </xf>
    <xf numFmtId="0" fontId="28" fillId="0" borderId="2" xfId="0" applyFont="1" applyFill="1" applyBorder="1" applyAlignment="1" applyProtection="1">
      <alignment horizontal="left" vertical="center" wrapText="1"/>
      <protection locked="0"/>
    </xf>
    <xf numFmtId="0" fontId="28" fillId="0" borderId="31" xfId="0" applyFont="1" applyFill="1" applyBorder="1" applyAlignment="1" applyProtection="1">
      <alignment horizontal="left" vertical="center" wrapText="1"/>
      <protection locked="0"/>
    </xf>
    <xf numFmtId="0" fontId="44" fillId="0" borderId="32" xfId="0" applyFont="1" applyFill="1" applyBorder="1" applyAlignment="1" applyProtection="1">
      <alignment horizontal="left" vertical="center" wrapText="1"/>
      <protection locked="0"/>
    </xf>
    <xf numFmtId="0" fontId="44" fillId="0" borderId="8" xfId="0" applyFont="1" applyFill="1" applyBorder="1" applyAlignment="1" applyProtection="1">
      <alignment horizontal="left" vertical="center" wrapText="1"/>
      <protection locked="0"/>
    </xf>
    <xf numFmtId="0" fontId="44" fillId="0" borderId="18" xfId="0" applyFont="1" applyFill="1" applyBorder="1" applyAlignment="1" applyProtection="1">
      <alignment horizontal="left" vertical="center" wrapText="1"/>
      <protection locked="0"/>
    </xf>
    <xf numFmtId="0" fontId="23" fillId="0" borderId="19" xfId="4" applyFill="1" applyBorder="1" applyAlignment="1" applyProtection="1">
      <alignment horizontal="left" vertical="center" wrapText="1"/>
      <protection locked="0"/>
    </xf>
    <xf numFmtId="0" fontId="21" fillId="0" borderId="20" xfId="0" applyFont="1" applyFill="1" applyBorder="1" applyAlignment="1" applyProtection="1">
      <alignment horizontal="left" vertical="center" wrapText="1"/>
      <protection locked="0"/>
    </xf>
    <xf numFmtId="0" fontId="21" fillId="0" borderId="30" xfId="0" applyFont="1" applyFill="1" applyBorder="1" applyAlignment="1" applyProtection="1">
      <alignment horizontal="left" vertical="center" wrapText="1"/>
      <protection locked="0"/>
    </xf>
    <xf numFmtId="0" fontId="2" fillId="0" borderId="15" xfId="0" applyFont="1" applyFill="1" applyBorder="1" applyAlignment="1" applyProtection="1">
      <alignment horizontal="left" vertical="center" wrapText="1"/>
    </xf>
    <xf numFmtId="0" fontId="2" fillId="0" borderId="17" xfId="0" applyFont="1" applyFill="1" applyBorder="1" applyAlignment="1" applyProtection="1">
      <alignment horizontal="left" vertical="center" wrapText="1"/>
    </xf>
    <xf numFmtId="0" fontId="2" fillId="0" borderId="28"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 fillId="0" borderId="0" xfId="0" applyFont="1" applyFill="1" applyBorder="1" applyAlignment="1" applyProtection="1">
      <alignment horizontal="justify" vertical="top" wrapText="1"/>
    </xf>
    <xf numFmtId="0" fontId="2" fillId="0" borderId="35" xfId="0" applyFont="1" applyFill="1" applyBorder="1" applyAlignment="1" applyProtection="1">
      <alignment horizontal="justify" vertical="center" wrapText="1"/>
    </xf>
    <xf numFmtId="0" fontId="2" fillId="0" borderId="36" xfId="0" applyFont="1" applyFill="1" applyBorder="1" applyAlignment="1" applyProtection="1">
      <alignment horizontal="justify" vertical="center" wrapText="1"/>
    </xf>
    <xf numFmtId="0" fontId="2" fillId="0" borderId="0" xfId="0" applyFont="1" applyFill="1" applyBorder="1" applyAlignment="1" applyProtection="1">
      <alignment horizontal="right" vertical="center" wrapText="1"/>
    </xf>
    <xf numFmtId="0" fontId="2" fillId="0" borderId="27" xfId="0" applyFont="1" applyFill="1" applyBorder="1" applyAlignment="1" applyProtection="1">
      <alignment horizontal="center" vertical="center"/>
    </xf>
    <xf numFmtId="0" fontId="2" fillId="0" borderId="26" xfId="0" applyFont="1" applyFill="1" applyBorder="1" applyAlignment="1" applyProtection="1">
      <alignment horizontal="center" vertical="center"/>
    </xf>
    <xf numFmtId="0" fontId="2" fillId="0" borderId="12"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xf>
    <xf numFmtId="0" fontId="2" fillId="0" borderId="33"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1" xfId="0" applyFont="1" applyFill="1" applyBorder="1" applyAlignment="1" applyProtection="1">
      <alignment horizontal="justify" vertical="center" wrapText="1"/>
    </xf>
    <xf numFmtId="0" fontId="2" fillId="0" borderId="2" xfId="0" applyFont="1" applyFill="1" applyBorder="1" applyAlignment="1" applyProtection="1">
      <alignment horizontal="justify" vertical="center" wrapText="1"/>
    </xf>
    <xf numFmtId="0" fontId="7" fillId="0" borderId="0" xfId="0" applyFont="1" applyFill="1" applyBorder="1" applyAlignment="1" applyProtection="1">
      <alignment horizontal="center" vertical="top" wrapText="1"/>
    </xf>
    <xf numFmtId="0" fontId="2" fillId="0" borderId="33" xfId="0" applyFont="1" applyFill="1" applyBorder="1" applyAlignment="1" applyProtection="1">
      <alignment horizontal="justify" vertical="center" wrapText="1"/>
    </xf>
    <xf numFmtId="0" fontId="29" fillId="0" borderId="39" xfId="0" applyFont="1" applyFill="1" applyBorder="1" applyAlignment="1" applyProtection="1">
      <alignment horizontal="left" vertical="center" wrapText="1"/>
      <protection locked="0"/>
    </xf>
    <xf numFmtId="0" fontId="29" fillId="0" borderId="2" xfId="0" applyFont="1" applyFill="1" applyBorder="1" applyAlignment="1" applyProtection="1">
      <alignment horizontal="left" vertical="center" wrapText="1"/>
      <protection locked="0"/>
    </xf>
    <xf numFmtId="0" fontId="29" fillId="0" borderId="31" xfId="0" applyFont="1" applyFill="1" applyBorder="1" applyAlignment="1" applyProtection="1">
      <alignment horizontal="left" vertical="center" wrapText="1"/>
      <protection locked="0"/>
    </xf>
    <xf numFmtId="0" fontId="2" fillId="0" borderId="4" xfId="0" applyFont="1" applyFill="1" applyBorder="1" applyAlignment="1" applyProtection="1">
      <alignment horizontal="justify" vertical="top" wrapText="1"/>
    </xf>
    <xf numFmtId="0" fontId="2" fillId="0" borderId="5" xfId="0" applyFont="1" applyFill="1" applyBorder="1" applyAlignment="1" applyProtection="1">
      <alignment horizontal="justify" vertical="top" wrapText="1"/>
    </xf>
    <xf numFmtId="168" fontId="28" fillId="0" borderId="7" xfId="0" applyNumberFormat="1" applyFont="1" applyFill="1" applyBorder="1" applyAlignment="1" applyProtection="1">
      <alignment horizontal="left" vertical="center" wrapText="1"/>
      <protection locked="0"/>
    </xf>
    <xf numFmtId="168" fontId="28" fillId="0" borderId="8" xfId="0" applyNumberFormat="1" applyFont="1" applyFill="1" applyBorder="1" applyAlignment="1" applyProtection="1">
      <alignment horizontal="left" vertical="center" wrapText="1"/>
      <protection locked="0"/>
    </xf>
    <xf numFmtId="168" fontId="28" fillId="0" borderId="18" xfId="0" applyNumberFormat="1"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15" xfId="0" applyFont="1" applyFill="1" applyBorder="1" applyAlignment="1" applyProtection="1">
      <alignment horizontal="justify" vertical="top" wrapText="1"/>
    </xf>
    <xf numFmtId="0" fontId="2" fillId="0" borderId="16" xfId="0" applyFont="1" applyFill="1" applyBorder="1" applyAlignment="1" applyProtection="1">
      <alignment horizontal="justify" vertical="top" wrapText="1"/>
    </xf>
    <xf numFmtId="168" fontId="28" fillId="0" borderId="40" xfId="0" applyNumberFormat="1" applyFont="1" applyFill="1" applyBorder="1" applyAlignment="1" applyProtection="1">
      <alignment horizontal="left" vertical="center" wrapText="1"/>
      <protection locked="0"/>
    </xf>
    <xf numFmtId="168" fontId="28" fillId="0" borderId="20" xfId="0" applyNumberFormat="1" applyFont="1" applyFill="1" applyBorder="1" applyAlignment="1" applyProtection="1">
      <alignment horizontal="left" vertical="center" wrapText="1"/>
      <protection locked="0"/>
    </xf>
    <xf numFmtId="168" fontId="28" fillId="0" borderId="30" xfId="0" applyNumberFormat="1" applyFont="1" applyFill="1" applyBorder="1" applyAlignment="1" applyProtection="1">
      <alignment horizontal="left" vertical="center" wrapText="1"/>
      <protection locked="0"/>
    </xf>
    <xf numFmtId="0" fontId="10" fillId="4" borderId="12"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justify" vertical="center" wrapText="1"/>
    </xf>
    <xf numFmtId="0" fontId="11" fillId="0" borderId="22" xfId="0" applyFont="1" applyBorder="1" applyAlignment="1">
      <alignment horizontal="justify" vertical="center" wrapText="1"/>
    </xf>
    <xf numFmtId="0" fontId="11" fillId="0" borderId="21" xfId="0" applyFont="1" applyBorder="1" applyAlignment="1">
      <alignment horizontal="justify"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9" xfId="0" applyFont="1" applyBorder="1" applyAlignment="1">
      <alignment horizontal="justify" vertical="center" wrapText="1"/>
    </xf>
    <xf numFmtId="0" fontId="11" fillId="0" borderId="4" xfId="0" applyFont="1" applyFill="1" applyBorder="1" applyAlignment="1">
      <alignment horizontal="justify" vertical="center" wrapText="1"/>
    </xf>
    <xf numFmtId="0" fontId="11" fillId="0" borderId="5" xfId="0" applyFont="1" applyFill="1" applyBorder="1" applyAlignment="1">
      <alignment horizontal="justify" vertical="center" wrapText="1"/>
    </xf>
    <xf numFmtId="0" fontId="11" fillId="0" borderId="9" xfId="0" applyFont="1" applyFill="1" applyBorder="1" applyAlignment="1">
      <alignment horizontal="justify" vertical="center" wrapText="1"/>
    </xf>
    <xf numFmtId="0" fontId="11" fillId="2" borderId="4" xfId="0" applyFont="1" applyFill="1" applyBorder="1" applyAlignment="1">
      <alignment horizontal="justify" vertical="center" wrapText="1"/>
    </xf>
    <xf numFmtId="0" fontId="11" fillId="2" borderId="5" xfId="0" applyFont="1" applyFill="1" applyBorder="1" applyAlignment="1">
      <alignment horizontal="justify" vertical="center" wrapText="1"/>
    </xf>
    <xf numFmtId="0" fontId="11" fillId="2" borderId="9" xfId="0" applyFont="1" applyFill="1" applyBorder="1" applyAlignment="1">
      <alignment horizontal="justify" vertical="center" wrapText="1"/>
    </xf>
    <xf numFmtId="0" fontId="11" fillId="0" borderId="15" xfId="0" applyFont="1" applyBorder="1" applyAlignment="1">
      <alignment horizontal="justify" vertical="center" wrapText="1"/>
    </xf>
    <xf numFmtId="0" fontId="11" fillId="0" borderId="16" xfId="0" applyFont="1" applyBorder="1" applyAlignment="1">
      <alignment horizontal="justify" vertical="center" wrapText="1"/>
    </xf>
    <xf numFmtId="0" fontId="11" fillId="0" borderId="17" xfId="0" applyFont="1" applyBorder="1" applyAlignment="1">
      <alignment horizontal="justify" vertical="center" wrapText="1"/>
    </xf>
  </cellXfs>
  <cellStyles count="8">
    <cellStyle name="Hipervínculo" xfId="4" builtinId="8"/>
    <cellStyle name="Millares" xfId="1" builtinId="3"/>
    <cellStyle name="Moneda" xfId="5" builtinId="4"/>
    <cellStyle name="Moneda [0]" xfId="6" builtinId="7"/>
    <cellStyle name="Normal" xfId="0" builtinId="0"/>
    <cellStyle name="Normal 6" xfId="7" xr:uid="{0A66B8D3-716B-4438-B103-FF35B4AB927F}"/>
    <cellStyle name="Normal_Hoja1" xfId="2" xr:uid="{00000000-0005-0000-0000-000003000000}"/>
    <cellStyle name="Porcentaje" xfId="3" builtinId="5"/>
  </cellStyles>
  <dxfs count="1300">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5</xdr:col>
      <xdr:colOff>1809750</xdr:colOff>
      <xdr:row>8</xdr:row>
      <xdr:rowOff>114300</xdr:rowOff>
    </xdr:from>
    <xdr:to>
      <xdr:col>6</xdr:col>
      <xdr:colOff>981075</xdr:colOff>
      <xdr:row>8</xdr:row>
      <xdr:rowOff>409575</xdr:rowOff>
    </xdr:to>
    <xdr:sp macro="" textlink="">
      <xdr:nvSpPr>
        <xdr:cNvPr id="5121" name="CommandButton1"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P%202020%20SAP%20(1)OCT-D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UNCIONAMIENTO"/>
      <sheetName val="INVERSION"/>
    </sheetNames>
    <sheetDataSet>
      <sheetData sheetId="0">
        <row r="460">
          <cell r="AO460">
            <v>26298000</v>
          </cell>
        </row>
      </sheetData>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Jacqueline Leal Rangel" id="{F12E9312-6DB0-4183-9E59-E45CB709AF2E}" userId="S::Jacqueline.Leal@gobiernobogota.gov.co::ac174902-b0f1-4e90-b9ee-8bb185742a8d"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188" dT="2021-01-04T22:58:55.47" personId="{F12E9312-6DB0-4183-9E59-E45CB709AF2E}" id="{6AA5D41C-993C-4EFA-A918-BDF07506167F}">
    <text>FONDO DE DESARROLLO LOCAL DE ANTONIO NARIÑO, aporta la suma de
TRESCIENTOS TREINTA Y NUEVE MILLONES CIENTO CINCUENTA MIL
DOSCIENTOS PESOS M/CTE ($339.150.200)y LA SECRETARÍA DISTRITAL DE CULTURA, RECREACIÓN Y DEPORTE, aporta
en especie la suma de CIENTO CUARENTA MILLONES SETECIENTOS OCHENTA
Y OCHO MIL SEISCIENTOS DIEZ PESOS M/CTE ($140.788.610),</text>
  </threadedComment>
  <threadedComment ref="Q189" dT="2021-01-04T16:44:47.18" personId="{F12E9312-6DB0-4183-9E59-E45CB709AF2E}" id="{B461C06E-C41E-43CE-8182-82C4B5A265F4}">
    <text>EL Fondo de Desarrollo Local de ANTONIO NARIÑO
aportara la suma de: CIENTO TREINTA Y TRES MILLONES NOVECIENTOS SETENTA Y
UN MIL QUINIENTOS PESOS MONEDA CORRIENTE ($133.971.500)b. La Subred Integrada de Servicios de Salud CENTRO ORIENTE aportará la suma de: ONCE
MILLONES NOVECIENTOS OCHENTA Y CINCO MIL CUATROCIENTOS PESOS MONEDA
CORRIENTE ($11.985.400</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AV597"/>
  <sheetViews>
    <sheetView tabSelected="1" topLeftCell="T58" zoomScale="62" zoomScaleNormal="62" workbookViewId="0">
      <selection activeCell="G13" sqref="G13"/>
    </sheetView>
  </sheetViews>
  <sheetFormatPr baseColWidth="10" defaultColWidth="11.42578125" defaultRowHeight="27.95" customHeight="1"/>
  <cols>
    <col min="1" max="1" width="11.42578125" style="36" customWidth="1"/>
    <col min="2" max="2" width="10" style="36" customWidth="1"/>
    <col min="3" max="3" width="11.85546875" style="172" customWidth="1"/>
    <col min="4" max="4" width="19.85546875" style="172" customWidth="1"/>
    <col min="5" max="5" width="43.140625" style="151" customWidth="1"/>
    <col min="6" max="6" width="27.85546875" style="36" customWidth="1"/>
    <col min="7" max="7" width="37.7109375" style="36" customWidth="1"/>
    <col min="8" max="8" width="53" style="36" customWidth="1"/>
    <col min="9" max="9" width="14.5703125" style="36" customWidth="1"/>
    <col min="10" max="10" width="35.5703125" style="36" customWidth="1"/>
    <col min="11" max="11" width="12.28515625" style="36" customWidth="1"/>
    <col min="12" max="12" width="35.7109375" style="36" customWidth="1"/>
    <col min="13" max="13" width="38.140625" style="36" customWidth="1"/>
    <col min="14" max="14" width="16.140625" style="36" customWidth="1"/>
    <col min="15" max="15" width="20.140625" style="175" customWidth="1"/>
    <col min="16" max="16" width="39.28515625" style="134" customWidth="1"/>
    <col min="17" max="17" width="20.7109375" style="36" customWidth="1"/>
    <col min="18" max="18" width="15.140625" style="36" customWidth="1"/>
    <col min="19" max="19" width="20.7109375" style="36" customWidth="1"/>
    <col min="20" max="20" width="11.42578125" style="36"/>
    <col min="21" max="23" width="20.7109375" style="36" customWidth="1"/>
    <col min="24" max="24" width="15.5703125" style="36" customWidth="1"/>
    <col min="25" max="25" width="16.140625" style="36" customWidth="1"/>
    <col min="26" max="26" width="16" style="36" customWidth="1"/>
    <col min="27" max="29" width="11.42578125" style="36"/>
    <col min="30" max="30" width="20.42578125" style="175" customWidth="1"/>
    <col min="31" max="31" width="35.140625" style="134" customWidth="1"/>
    <col min="32" max="32" width="16.28515625" style="36" customWidth="1"/>
    <col min="33" max="33" width="18.7109375" style="139" customWidth="1"/>
    <col min="34" max="34" width="11.5703125" style="36" customWidth="1"/>
    <col min="35" max="35" width="11.7109375" style="36" customWidth="1"/>
    <col min="36" max="36" width="12.28515625" style="36" customWidth="1"/>
    <col min="37" max="37" width="10.85546875" style="36" customWidth="1"/>
    <col min="38" max="38" width="16.42578125" style="36" customWidth="1"/>
    <col min="39" max="39" width="16" style="46" customWidth="1"/>
    <col min="40" max="40" width="11.42578125" style="87"/>
    <col min="41" max="42" width="11.42578125" style="38"/>
    <col min="43" max="43" width="13.140625" style="38" customWidth="1"/>
    <col min="44" max="45" width="11.42578125" style="38"/>
    <col min="46" max="47" width="12.7109375" style="38" bestFit="1" customWidth="1"/>
    <col min="48" max="48" width="11.42578125" style="38"/>
    <col min="49" max="16384" width="11.42578125" style="39"/>
  </cols>
  <sheetData>
    <row r="1" spans="1:48" s="36" customFormat="1" ht="15">
      <c r="A1" s="39"/>
      <c r="B1" s="39"/>
      <c r="C1" s="39"/>
      <c r="D1" s="39"/>
      <c r="E1" s="40"/>
      <c r="F1" s="40"/>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46"/>
      <c r="AN1" s="87"/>
      <c r="AO1" s="38"/>
      <c r="AP1" s="38"/>
      <c r="AQ1" s="38"/>
      <c r="AR1" s="38"/>
      <c r="AS1" s="38"/>
      <c r="AT1" s="37"/>
      <c r="AU1" s="37"/>
      <c r="AV1" s="37"/>
    </row>
    <row r="2" spans="1:48" s="36" customFormat="1" ht="18.75">
      <c r="A2" s="338" t="s">
        <v>0</v>
      </c>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c r="AC2" s="338"/>
      <c r="AD2" s="338"/>
      <c r="AE2" s="338"/>
      <c r="AF2" s="338"/>
      <c r="AG2" s="338"/>
      <c r="AH2" s="338"/>
      <c r="AI2" s="338"/>
      <c r="AJ2" s="338"/>
      <c r="AK2" s="338"/>
      <c r="AL2" s="338"/>
      <c r="AM2" s="189"/>
      <c r="AN2" s="87"/>
      <c r="AO2" s="38"/>
      <c r="AP2" s="38"/>
      <c r="AQ2" s="38"/>
      <c r="AR2" s="38"/>
      <c r="AS2" s="38"/>
      <c r="AT2" s="37"/>
      <c r="AU2" s="37"/>
      <c r="AV2" s="37"/>
    </row>
    <row r="3" spans="1:48" s="36" customFormat="1" ht="18.75">
      <c r="A3" s="338" t="s">
        <v>1</v>
      </c>
      <c r="B3" s="338"/>
      <c r="C3" s="338"/>
      <c r="D3" s="338"/>
      <c r="E3" s="338"/>
      <c r="F3" s="338"/>
      <c r="G3" s="338"/>
      <c r="H3" s="338"/>
      <c r="I3" s="338"/>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189"/>
      <c r="AN3" s="87"/>
      <c r="AO3" s="47"/>
      <c r="AP3" s="38"/>
      <c r="AQ3" s="38"/>
      <c r="AR3" s="38"/>
      <c r="AS3" s="38"/>
      <c r="AT3" s="37"/>
      <c r="AU3" s="37"/>
      <c r="AV3" s="37"/>
    </row>
    <row r="4" spans="1:48" s="36" customFormat="1" ht="19.5" thickBot="1">
      <c r="A4" s="189"/>
      <c r="B4" s="189"/>
      <c r="C4" s="189"/>
      <c r="D4" s="189"/>
      <c r="E4" s="189"/>
      <c r="F4" s="189"/>
      <c r="G4" s="189"/>
      <c r="H4" s="189"/>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87"/>
      <c r="AO4" s="38"/>
      <c r="AP4" s="38"/>
      <c r="AQ4" s="38"/>
      <c r="AR4" s="38"/>
      <c r="AS4" s="38"/>
      <c r="AT4" s="37"/>
      <c r="AU4" s="37"/>
      <c r="AV4" s="37"/>
    </row>
    <row r="5" spans="1:48" s="36" customFormat="1" ht="24" customHeight="1" thickBot="1">
      <c r="A5" s="336" t="s">
        <v>2</v>
      </c>
      <c r="B5" s="337"/>
      <c r="C5" s="337"/>
      <c r="D5" s="339"/>
      <c r="E5" s="168" t="s">
        <v>448</v>
      </c>
      <c r="F5" s="100"/>
      <c r="G5" s="100"/>
      <c r="H5" s="92" t="s">
        <v>3</v>
      </c>
      <c r="I5" s="340" t="s">
        <v>246</v>
      </c>
      <c r="J5" s="341"/>
      <c r="K5" s="342"/>
      <c r="L5" s="90"/>
      <c r="M5" s="43"/>
      <c r="N5" s="100"/>
      <c r="O5" s="324"/>
      <c r="P5" s="324"/>
      <c r="Q5" s="42"/>
      <c r="R5" s="42"/>
      <c r="S5" s="42"/>
      <c r="T5" s="42"/>
      <c r="U5" s="42"/>
      <c r="V5" s="42"/>
      <c r="W5" s="324"/>
      <c r="X5" s="324"/>
      <c r="Y5" s="324"/>
      <c r="Z5" s="324"/>
      <c r="AA5" s="324"/>
      <c r="AB5" s="324"/>
      <c r="AC5" s="324"/>
      <c r="AD5" s="324"/>
      <c r="AE5" s="324"/>
      <c r="AF5" s="324"/>
      <c r="AG5" s="324"/>
      <c r="AH5" s="324"/>
      <c r="AI5" s="324"/>
      <c r="AJ5" s="324"/>
      <c r="AK5" s="324"/>
      <c r="AL5" s="324"/>
      <c r="AM5" s="187"/>
      <c r="AN5" s="87"/>
      <c r="AO5" s="38"/>
      <c r="AP5" s="38"/>
      <c r="AQ5" s="38"/>
      <c r="AR5" s="38"/>
      <c r="AS5" s="38"/>
      <c r="AT5" s="37"/>
      <c r="AU5" s="37"/>
      <c r="AV5" s="37"/>
    </row>
    <row r="6" spans="1:48" s="36" customFormat="1" ht="29.25" customHeight="1">
      <c r="A6" s="343" t="s">
        <v>4</v>
      </c>
      <c r="B6" s="344"/>
      <c r="C6" s="344"/>
      <c r="D6" s="344"/>
      <c r="E6" s="55">
        <v>15711218942</v>
      </c>
      <c r="F6" s="41"/>
      <c r="G6" s="45"/>
      <c r="H6" s="93" t="s">
        <v>5</v>
      </c>
      <c r="I6" s="345">
        <v>1650000000</v>
      </c>
      <c r="J6" s="346"/>
      <c r="K6" s="347"/>
      <c r="L6" s="91"/>
      <c r="M6" s="44"/>
      <c r="N6" s="41"/>
      <c r="O6" s="41"/>
      <c r="P6" s="41"/>
      <c r="Q6" s="42"/>
      <c r="R6" s="42"/>
      <c r="S6" s="42"/>
      <c r="T6" s="42"/>
      <c r="U6" s="42"/>
      <c r="V6" s="42"/>
      <c r="X6" s="99"/>
      <c r="Y6" s="104"/>
      <c r="Z6" s="104"/>
      <c r="AA6" s="104"/>
      <c r="AB6" s="104"/>
      <c r="AC6" s="104"/>
      <c r="AD6" s="348" t="s">
        <v>6</v>
      </c>
      <c r="AE6" s="349"/>
      <c r="AF6" s="311" t="s">
        <v>449</v>
      </c>
      <c r="AG6" s="312"/>
      <c r="AH6" s="312"/>
      <c r="AI6" s="312"/>
      <c r="AJ6" s="312"/>
      <c r="AK6" s="312"/>
      <c r="AL6" s="313"/>
      <c r="AM6" s="51"/>
      <c r="AN6" s="87"/>
      <c r="AO6" s="38"/>
      <c r="AP6" s="38"/>
      <c r="AQ6" s="38"/>
      <c r="AR6" s="38"/>
      <c r="AS6" s="38"/>
      <c r="AT6" s="37"/>
      <c r="AU6" s="37"/>
      <c r="AV6" s="37"/>
    </row>
    <row r="7" spans="1:48" s="36" customFormat="1" ht="28.5" customHeight="1" thickBot="1">
      <c r="A7" s="350" t="s">
        <v>7</v>
      </c>
      <c r="B7" s="351"/>
      <c r="C7" s="351"/>
      <c r="D7" s="351"/>
      <c r="E7" s="56">
        <v>15573892965</v>
      </c>
      <c r="F7" s="41"/>
      <c r="G7" s="44"/>
      <c r="H7" s="94" t="s">
        <v>8</v>
      </c>
      <c r="I7" s="352">
        <v>1521326563</v>
      </c>
      <c r="J7" s="353"/>
      <c r="K7" s="354"/>
      <c r="L7" s="91"/>
      <c r="M7" s="44"/>
      <c r="N7" s="41"/>
      <c r="O7" s="41"/>
      <c r="P7" s="41"/>
      <c r="Q7" s="42"/>
      <c r="R7" s="42"/>
      <c r="S7" s="42"/>
      <c r="T7" s="42"/>
      <c r="U7" s="42"/>
      <c r="V7" s="42"/>
      <c r="X7" s="99"/>
      <c r="Y7" s="105"/>
      <c r="Z7" s="105"/>
      <c r="AA7" s="105"/>
      <c r="AB7" s="105"/>
      <c r="AC7" s="105"/>
      <c r="AD7" s="305" t="s">
        <v>9</v>
      </c>
      <c r="AE7" s="306"/>
      <c r="AF7" s="314" t="s">
        <v>450</v>
      </c>
      <c r="AG7" s="315"/>
      <c r="AH7" s="315"/>
      <c r="AI7" s="315"/>
      <c r="AJ7" s="315"/>
      <c r="AK7" s="315"/>
      <c r="AL7" s="316"/>
      <c r="AM7" s="52"/>
      <c r="AN7" s="87"/>
      <c r="AO7" s="38"/>
      <c r="AP7" s="38"/>
      <c r="AQ7" s="38"/>
      <c r="AR7" s="38"/>
      <c r="AS7" s="38"/>
      <c r="AT7" s="37"/>
      <c r="AU7" s="37"/>
      <c r="AV7" s="37"/>
    </row>
    <row r="8" spans="1:48" s="36" customFormat="1" ht="23.25" customHeight="1" thickBot="1">
      <c r="A8" s="169"/>
      <c r="B8" s="169"/>
      <c r="C8" s="169"/>
      <c r="D8" s="169"/>
      <c r="E8" s="169"/>
      <c r="F8" s="169"/>
      <c r="G8" s="169"/>
      <c r="H8" s="169"/>
      <c r="I8" s="169"/>
      <c r="J8" s="169"/>
      <c r="K8" s="169"/>
      <c r="L8" s="169"/>
      <c r="M8" s="169"/>
      <c r="N8" s="169"/>
      <c r="O8" s="169"/>
      <c r="P8" s="169"/>
      <c r="Q8" s="42"/>
      <c r="R8" s="42"/>
      <c r="S8" s="42"/>
      <c r="T8" s="42"/>
      <c r="U8" s="42"/>
      <c r="V8" s="42"/>
      <c r="X8" s="99"/>
      <c r="Y8" s="105"/>
      <c r="Z8" s="105"/>
      <c r="AA8" s="105"/>
      <c r="AB8" s="105"/>
      <c r="AC8" s="105"/>
      <c r="AD8" s="305" t="s">
        <v>10</v>
      </c>
      <c r="AE8" s="306"/>
      <c r="AF8" s="314" t="s">
        <v>451</v>
      </c>
      <c r="AG8" s="315"/>
      <c r="AH8" s="315"/>
      <c r="AI8" s="315"/>
      <c r="AJ8" s="315"/>
      <c r="AK8" s="315"/>
      <c r="AL8" s="316"/>
      <c r="AM8" s="52"/>
      <c r="AN8" s="87"/>
      <c r="AO8" s="38"/>
      <c r="AP8" s="38"/>
      <c r="AQ8" s="38"/>
      <c r="AR8" s="38"/>
      <c r="AS8" s="38"/>
      <c r="AT8" s="37"/>
      <c r="AU8" s="37"/>
      <c r="AV8" s="37"/>
    </row>
    <row r="9" spans="1:48" s="36" customFormat="1" ht="34.5" customHeight="1">
      <c r="A9" s="336" t="s">
        <v>11</v>
      </c>
      <c r="B9" s="337"/>
      <c r="C9" s="337"/>
      <c r="D9" s="337"/>
      <c r="E9" s="86"/>
      <c r="F9" s="324"/>
      <c r="G9" s="324"/>
      <c r="H9" s="324"/>
      <c r="I9" s="84"/>
      <c r="J9" s="84"/>
      <c r="K9" s="324"/>
      <c r="L9" s="324"/>
      <c r="M9" s="324"/>
      <c r="N9" s="324"/>
      <c r="O9" s="324"/>
      <c r="P9" s="324"/>
      <c r="Q9" s="42"/>
      <c r="R9" s="42"/>
      <c r="S9" s="42"/>
      <c r="T9" s="42"/>
      <c r="U9" s="42"/>
      <c r="V9" s="42"/>
      <c r="W9" s="140"/>
      <c r="X9" s="141"/>
      <c r="Y9" s="105"/>
      <c r="Z9" s="105"/>
      <c r="AA9" s="105"/>
      <c r="AB9" s="105"/>
      <c r="AC9" s="105"/>
      <c r="AD9" s="305" t="s">
        <v>12</v>
      </c>
      <c r="AE9" s="306"/>
      <c r="AF9" s="314" t="s">
        <v>452</v>
      </c>
      <c r="AG9" s="315"/>
      <c r="AH9" s="315"/>
      <c r="AI9" s="315"/>
      <c r="AJ9" s="315"/>
      <c r="AK9" s="315"/>
      <c r="AL9" s="316"/>
      <c r="AM9" s="52"/>
      <c r="AN9" s="87"/>
      <c r="AO9" s="48"/>
      <c r="AP9" s="38"/>
      <c r="AQ9" s="38"/>
      <c r="AR9" s="38"/>
      <c r="AS9" s="167"/>
      <c r="AT9" s="37"/>
      <c r="AU9" s="37"/>
      <c r="AV9" s="37"/>
    </row>
    <row r="10" spans="1:48" s="36" customFormat="1" ht="32.25" customHeight="1" thickBot="1">
      <c r="A10" s="325" t="s">
        <v>13</v>
      </c>
      <c r="B10" s="326"/>
      <c r="C10" s="326"/>
      <c r="D10" s="326"/>
      <c r="E10" s="107"/>
      <c r="F10" s="327"/>
      <c r="G10" s="327"/>
      <c r="H10" s="327"/>
      <c r="I10" s="85"/>
      <c r="J10" s="85"/>
      <c r="K10" s="324"/>
      <c r="L10" s="324"/>
      <c r="M10" s="324"/>
      <c r="N10" s="324"/>
      <c r="O10" s="324"/>
      <c r="P10" s="324"/>
      <c r="Q10" s="42"/>
      <c r="R10" s="42"/>
      <c r="S10" s="42"/>
      <c r="T10" s="42"/>
      <c r="U10" s="42"/>
      <c r="V10" s="42"/>
      <c r="X10" s="99"/>
      <c r="Y10" s="106"/>
      <c r="Z10" s="106"/>
      <c r="AA10" s="106"/>
      <c r="AB10" s="106"/>
      <c r="AC10" s="106"/>
      <c r="AD10" s="320" t="s">
        <v>14</v>
      </c>
      <c r="AE10" s="321"/>
      <c r="AF10" s="317" t="s">
        <v>453</v>
      </c>
      <c r="AG10" s="318"/>
      <c r="AH10" s="318"/>
      <c r="AI10" s="318"/>
      <c r="AJ10" s="318"/>
      <c r="AK10" s="318"/>
      <c r="AL10" s="319"/>
      <c r="AM10" s="52"/>
      <c r="AN10" s="87"/>
      <c r="AO10" s="38"/>
      <c r="AP10" s="38"/>
      <c r="AQ10" s="38"/>
      <c r="AR10" s="38"/>
      <c r="AS10" s="167"/>
      <c r="AT10" s="37"/>
      <c r="AU10" s="37"/>
      <c r="AV10" s="37"/>
    </row>
    <row r="11" spans="1:48" s="36" customFormat="1" ht="38.25" customHeight="1" thickBot="1">
      <c r="A11" s="330" t="s">
        <v>15</v>
      </c>
      <c r="B11" s="331"/>
      <c r="C11" s="331"/>
      <c r="D11" s="331"/>
      <c r="E11" s="331"/>
      <c r="F11" s="331"/>
      <c r="G11" s="331"/>
      <c r="H11" s="331"/>
      <c r="I11" s="331"/>
      <c r="J11" s="331"/>
      <c r="K11" s="331"/>
      <c r="L11" s="331"/>
      <c r="M11" s="331"/>
      <c r="N11" s="331"/>
      <c r="O11" s="331"/>
      <c r="P11" s="332"/>
      <c r="Q11" s="330" t="s">
        <v>16</v>
      </c>
      <c r="R11" s="331"/>
      <c r="S11" s="331"/>
      <c r="T11" s="331"/>
      <c r="U11" s="331"/>
      <c r="V11" s="331"/>
      <c r="W11" s="332"/>
      <c r="X11" s="330" t="s">
        <v>17</v>
      </c>
      <c r="Y11" s="331"/>
      <c r="Z11" s="331"/>
      <c r="AA11" s="331"/>
      <c r="AB11" s="331"/>
      <c r="AC11" s="332"/>
      <c r="AD11" s="309" t="s">
        <v>18</v>
      </c>
      <c r="AE11" s="309"/>
      <c r="AF11" s="309"/>
      <c r="AG11" s="310"/>
      <c r="AH11" s="322"/>
      <c r="AI11" s="322"/>
      <c r="AJ11" s="322"/>
      <c r="AK11" s="323"/>
      <c r="AL11" s="182" t="s">
        <v>19</v>
      </c>
      <c r="AM11" s="53"/>
      <c r="AN11" s="88"/>
      <c r="AO11" s="38"/>
      <c r="AP11" s="38"/>
      <c r="AQ11" s="166"/>
      <c r="AR11" s="38"/>
      <c r="AS11" s="167"/>
      <c r="AT11" s="37"/>
      <c r="AU11" s="37"/>
      <c r="AV11" s="37"/>
    </row>
    <row r="12" spans="1:48" s="36" customFormat="1" ht="15">
      <c r="A12" s="108">
        <v>1</v>
      </c>
      <c r="B12" s="109">
        <v>2</v>
      </c>
      <c r="C12" s="333">
        <v>3</v>
      </c>
      <c r="D12" s="334"/>
      <c r="E12" s="188">
        <v>4</v>
      </c>
      <c r="F12" s="110">
        <v>5</v>
      </c>
      <c r="G12" s="110">
        <v>6</v>
      </c>
      <c r="H12" s="110">
        <v>7</v>
      </c>
      <c r="I12" s="333">
        <v>8</v>
      </c>
      <c r="J12" s="335"/>
      <c r="K12" s="335"/>
      <c r="L12" s="335"/>
      <c r="M12" s="334"/>
      <c r="N12" s="188">
        <v>9</v>
      </c>
      <c r="O12" s="328">
        <v>10</v>
      </c>
      <c r="P12" s="329"/>
      <c r="Q12" s="111">
        <v>11</v>
      </c>
      <c r="R12" s="111">
        <v>12</v>
      </c>
      <c r="S12" s="111">
        <v>13</v>
      </c>
      <c r="T12" s="111">
        <v>14</v>
      </c>
      <c r="U12" s="111">
        <v>15</v>
      </c>
      <c r="V12" s="111">
        <v>16</v>
      </c>
      <c r="W12" s="111">
        <v>17</v>
      </c>
      <c r="X12" s="109">
        <v>18</v>
      </c>
      <c r="Y12" s="109">
        <v>19</v>
      </c>
      <c r="Z12" s="109">
        <v>20</v>
      </c>
      <c r="AA12" s="109">
        <v>21</v>
      </c>
      <c r="AB12" s="109">
        <v>22</v>
      </c>
      <c r="AC12" s="109">
        <v>23</v>
      </c>
      <c r="AD12" s="101">
        <v>24</v>
      </c>
      <c r="AE12" s="101">
        <v>25</v>
      </c>
      <c r="AF12" s="101">
        <v>26</v>
      </c>
      <c r="AG12" s="101">
        <v>27</v>
      </c>
      <c r="AH12" s="307"/>
      <c r="AI12" s="307"/>
      <c r="AJ12" s="307"/>
      <c r="AK12" s="308"/>
      <c r="AL12" s="1">
        <v>29</v>
      </c>
      <c r="AM12" s="54"/>
      <c r="AN12" s="89"/>
      <c r="AO12" s="38"/>
      <c r="AP12" s="38"/>
      <c r="AQ12" s="38"/>
      <c r="AR12" s="38"/>
      <c r="AS12" s="38"/>
      <c r="AT12" s="37"/>
      <c r="AU12" s="37"/>
      <c r="AV12" s="37"/>
    </row>
    <row r="13" spans="1:48" ht="69.75" customHeight="1">
      <c r="A13" s="177" t="s">
        <v>20</v>
      </c>
      <c r="B13" s="177" t="s">
        <v>21</v>
      </c>
      <c r="C13" s="180" t="s">
        <v>22</v>
      </c>
      <c r="D13" s="177" t="s">
        <v>23</v>
      </c>
      <c r="E13" s="177" t="s">
        <v>24</v>
      </c>
      <c r="F13" s="177" t="s">
        <v>25</v>
      </c>
      <c r="G13" s="177" t="s">
        <v>26</v>
      </c>
      <c r="H13" s="177" t="s">
        <v>27</v>
      </c>
      <c r="I13" s="177" t="s">
        <v>28</v>
      </c>
      <c r="J13" s="177" t="s">
        <v>29</v>
      </c>
      <c r="K13" s="177" t="s">
        <v>30</v>
      </c>
      <c r="L13" s="177" t="s">
        <v>31</v>
      </c>
      <c r="M13" s="177" t="s">
        <v>32</v>
      </c>
      <c r="N13" s="177" t="s">
        <v>33</v>
      </c>
      <c r="O13" s="177" t="s">
        <v>34</v>
      </c>
      <c r="P13" s="177" t="s">
        <v>35</v>
      </c>
      <c r="Q13" s="178" t="s">
        <v>36</v>
      </c>
      <c r="R13" s="178" t="s">
        <v>37</v>
      </c>
      <c r="S13" s="178" t="s">
        <v>38</v>
      </c>
      <c r="T13" s="178" t="s">
        <v>39</v>
      </c>
      <c r="U13" s="178" t="s">
        <v>40</v>
      </c>
      <c r="V13" s="179" t="s">
        <v>41</v>
      </c>
      <c r="W13" s="177" t="s">
        <v>42</v>
      </c>
      <c r="X13" s="180" t="s">
        <v>43</v>
      </c>
      <c r="Y13" s="177" t="s">
        <v>44</v>
      </c>
      <c r="Z13" s="177" t="s">
        <v>45</v>
      </c>
      <c r="AA13" s="177" t="s">
        <v>46</v>
      </c>
      <c r="AB13" s="179" t="s">
        <v>47</v>
      </c>
      <c r="AC13" s="177" t="s">
        <v>48</v>
      </c>
      <c r="AD13" s="177" t="s">
        <v>49</v>
      </c>
      <c r="AE13" s="180" t="s">
        <v>50</v>
      </c>
      <c r="AF13" s="180" t="s">
        <v>51</v>
      </c>
      <c r="AG13" s="180" t="s">
        <v>52</v>
      </c>
      <c r="AH13" s="181" t="s">
        <v>53</v>
      </c>
      <c r="AI13" s="181" t="s">
        <v>54</v>
      </c>
      <c r="AJ13" s="181" t="s">
        <v>55</v>
      </c>
      <c r="AK13" s="181" t="s">
        <v>56</v>
      </c>
      <c r="AL13" s="177" t="s">
        <v>57</v>
      </c>
      <c r="AN13" s="49" t="s">
        <v>58</v>
      </c>
      <c r="AO13" s="49" t="s">
        <v>59</v>
      </c>
      <c r="AP13" s="49" t="s">
        <v>60</v>
      </c>
      <c r="AQ13" s="50" t="s">
        <v>61</v>
      </c>
      <c r="AR13" s="49" t="s">
        <v>62</v>
      </c>
      <c r="AS13" s="49" t="s">
        <v>63</v>
      </c>
      <c r="AT13" s="183" t="s">
        <v>64</v>
      </c>
      <c r="AU13" s="184" t="s">
        <v>65</v>
      </c>
      <c r="AV13" s="183" t="s">
        <v>66</v>
      </c>
    </row>
    <row r="14" spans="1:48" ht="45" customHeight="1">
      <c r="A14" s="191">
        <v>1</v>
      </c>
      <c r="B14" s="171">
        <v>2020</v>
      </c>
      <c r="C14" s="170" t="s">
        <v>264</v>
      </c>
      <c r="D14" s="197" t="s">
        <v>454</v>
      </c>
      <c r="E14" s="149" t="s">
        <v>225</v>
      </c>
      <c r="F14" s="58" t="s">
        <v>219</v>
      </c>
      <c r="G14" s="59" t="s">
        <v>249</v>
      </c>
      <c r="H14" s="192" t="s">
        <v>490</v>
      </c>
      <c r="I14" s="61" t="s">
        <v>220</v>
      </c>
      <c r="J14" s="186" t="s">
        <v>267</v>
      </c>
      <c r="K14" s="62">
        <v>45</v>
      </c>
      <c r="L14" s="63" t="str">
        <f>IF(ISERROR(VLOOKUP(K14,Eje_Pilar_Prop!$C$2:$E$104,2,FALSE))," ",VLOOKUP(K14,Eje_Pilar_Prop!$C$2:$E$104,2,FALSE))</f>
        <v>Gobernanza e influencia local, regional e internacional</v>
      </c>
      <c r="M14" s="63" t="str">
        <f>IF(ISERROR(VLOOKUP(K14,Eje_Pilar_Prop!$C$2:$E$104,3,FALSE))," ",VLOOKUP(K14,Eje_Pilar_Prop!$C$2:$E$104,3,FALSE))</f>
        <v>Eje Transversal 4 Gobierno Legitimo, Fortalecimiento Local y Eficiencia</v>
      </c>
      <c r="N14" s="192" t="s">
        <v>523</v>
      </c>
      <c r="O14" s="198" t="s">
        <v>525</v>
      </c>
      <c r="P14" s="192" t="s">
        <v>1158</v>
      </c>
      <c r="Q14" s="205">
        <v>9716608</v>
      </c>
      <c r="R14" s="103"/>
      <c r="S14" s="67"/>
      <c r="T14" s="68"/>
      <c r="U14" s="192"/>
      <c r="V14" s="69">
        <f t="shared" ref="V14:V91" si="0">+Q14+S14+U14</f>
        <v>9716608</v>
      </c>
      <c r="W14" s="224">
        <v>9716608</v>
      </c>
      <c r="X14" s="207">
        <v>43846</v>
      </c>
      <c r="Y14" s="207">
        <v>43846</v>
      </c>
      <c r="Z14" s="208">
        <v>43909</v>
      </c>
      <c r="AA14" s="198">
        <v>64</v>
      </c>
      <c r="AB14" s="71"/>
      <c r="AC14" s="71"/>
      <c r="AD14" s="173"/>
      <c r="AE14" s="136"/>
      <c r="AF14" s="70"/>
      <c r="AG14" s="65"/>
      <c r="AH14" s="57"/>
      <c r="AI14" s="57"/>
      <c r="AJ14" s="57" t="s">
        <v>598</v>
      </c>
      <c r="AK14" s="57"/>
      <c r="AL14" s="72">
        <f>IF(ISERROR(W14/V14),"-",(W14/V14))</f>
        <v>1</v>
      </c>
      <c r="AN14" s="112">
        <f>IF(SUMPRODUCT((A$14:A14=A14)*(B$14:B14=B14)*(D$14:D14=D14))&gt;1,0,1)</f>
        <v>1</v>
      </c>
      <c r="AO14" s="73" t="str">
        <f t="shared" ref="AO14:AO87" si="1">IF(ISBLANK(E14),1,IFERROR(VLOOKUP(E14,tipo,1,FALSE),"NO"))</f>
        <v>Contratos de prestación de servicios profesionales y de apoyo a la gestión</v>
      </c>
      <c r="AP14" s="73" t="str">
        <f t="shared" ref="AP14:AP87" si="2">IF(ISBLANK(F14),1,IFERROR(VLOOKUP(F14,modal,1,FALSE),"NO"))</f>
        <v>Contratación directa</v>
      </c>
      <c r="AQ14" s="74" t="str">
        <f>IF(ISBLANK(G14),1,IFERROR(VLOOKUP(G14,Tipo!$C$12:$C$27,1,FALSE),"NO"))</f>
        <v>Prestación de servicios profesionales y de apoyo a la gestión, o para la ejecución de trabajos artísticos que sólo puedan encomendarse a determinadas personas naturales;</v>
      </c>
      <c r="AR14" s="73" t="str">
        <f t="shared" ref="AR14:AR87" si="3">IF(ISBLANK(I14),1,IFERROR(VLOOKUP(I14,afectacion,1,FALSE),"NO"))</f>
        <v>Inversión</v>
      </c>
      <c r="AS14" s="73">
        <f>IF(ISBLANK(K14),1,IFERROR(VLOOKUP(K14,Eje_Pilar_Prop!C3:C104,1,FALSE),"NO"))</f>
        <v>45</v>
      </c>
      <c r="AT14" s="73" t="str">
        <f t="shared" ref="AT14:AT84" si="4">IF(ISBLANK(C14),1,IFERROR(VLOOKUP(C14,SECOP,1,FALSE),"NO"))</f>
        <v>SECOP II</v>
      </c>
      <c r="AU14" s="38">
        <f>IF(OR(YEAR(X14)=2020,ISBLANK(X14)),1,"NO")</f>
        <v>1</v>
      </c>
      <c r="AV14" s="73" t="str">
        <f t="shared" ref="AV14:AV77" si="5">IF(ISBLANK(J14),1,IFERROR(VLOOKUP(J14,pdd,1,FALSE),"NO"))</f>
        <v>Bogotá Mejor para Todos</v>
      </c>
    </row>
    <row r="15" spans="1:48" ht="45" customHeight="1">
      <c r="A15" s="191">
        <v>2</v>
      </c>
      <c r="B15" s="171">
        <v>2020</v>
      </c>
      <c r="C15" s="170" t="s">
        <v>264</v>
      </c>
      <c r="D15" s="197" t="s">
        <v>455</v>
      </c>
      <c r="E15" s="149" t="s">
        <v>225</v>
      </c>
      <c r="F15" s="58" t="s">
        <v>219</v>
      </c>
      <c r="G15" s="59" t="s">
        <v>249</v>
      </c>
      <c r="H15" s="192" t="s">
        <v>491</v>
      </c>
      <c r="I15" s="61" t="s">
        <v>220</v>
      </c>
      <c r="J15" s="186" t="s">
        <v>267</v>
      </c>
      <c r="K15" s="62">
        <v>45</v>
      </c>
      <c r="L15" s="63" t="str">
        <f>IF(ISERROR(VLOOKUP(K15,Eje_Pilar_Prop!$C$2:$E$104,2,FALSE))," ",VLOOKUP(K15,Eje_Pilar_Prop!$C$2:$E$104,2,FALSE))</f>
        <v>Gobernanza e influencia local, regional e internacional</v>
      </c>
      <c r="M15" s="63" t="str">
        <f>IF(ISERROR(VLOOKUP(K15,Eje_Pilar_Prop!$C$2:$E$104,3,FALSE))," ",VLOOKUP(K15,Eje_Pilar_Prop!$C$2:$E$104,3,FALSE))</f>
        <v>Eje Transversal 4 Gobierno Legitimo, Fortalecimiento Local y Eficiencia</v>
      </c>
      <c r="N15" s="192" t="s">
        <v>523</v>
      </c>
      <c r="O15" s="192" t="s">
        <v>526</v>
      </c>
      <c r="P15" s="192" t="s">
        <v>561</v>
      </c>
      <c r="Q15" s="205">
        <v>10176000</v>
      </c>
      <c r="R15" s="103"/>
      <c r="S15" s="67"/>
      <c r="T15" s="68"/>
      <c r="U15" s="192"/>
      <c r="V15" s="69">
        <f t="shared" si="0"/>
        <v>10176000</v>
      </c>
      <c r="W15" s="224">
        <v>10176000</v>
      </c>
      <c r="X15" s="207">
        <v>43860</v>
      </c>
      <c r="Y15" s="207">
        <v>43860</v>
      </c>
      <c r="Z15" s="208">
        <v>43981</v>
      </c>
      <c r="AA15" s="198">
        <v>120</v>
      </c>
      <c r="AB15" s="71"/>
      <c r="AC15" s="71"/>
      <c r="AD15" s="173"/>
      <c r="AE15" s="136"/>
      <c r="AF15" s="70"/>
      <c r="AG15" s="65"/>
      <c r="AH15" s="57"/>
      <c r="AI15" s="57"/>
      <c r="AJ15" s="57" t="s">
        <v>598</v>
      </c>
      <c r="AK15" s="57"/>
      <c r="AL15" s="72">
        <f t="shared" ref="AL15:AL21" si="6">IF(ISERROR(W15/V15),"-",(W15/V15))</f>
        <v>1</v>
      </c>
      <c r="AN15" s="112">
        <f>IF(SUMPRODUCT((A$14:A15=A15)*(B$14:B15=B15)*(D$14:D15=D15))&gt;1,0,1)</f>
        <v>1</v>
      </c>
      <c r="AO15" s="73" t="str">
        <f t="shared" si="1"/>
        <v>Contratos de prestación de servicios profesionales y de apoyo a la gestión</v>
      </c>
      <c r="AP15" s="73" t="str">
        <f t="shared" si="2"/>
        <v>Contratación directa</v>
      </c>
      <c r="AQ15" s="74" t="str">
        <f>IF(ISBLANK(G15),1,IFERROR(VLOOKUP(G15,Tipo!$C$12:$C$27,1,FALSE),"NO"))</f>
        <v>Prestación de servicios profesionales y de apoyo a la gestión, o para la ejecución de trabajos artísticos que sólo puedan encomendarse a determinadas personas naturales;</v>
      </c>
      <c r="AR15" s="73" t="str">
        <f t="shared" si="3"/>
        <v>Inversión</v>
      </c>
      <c r="AS15" s="73">
        <f>IF(ISBLANK(K15),1,IFERROR(VLOOKUP(K15,Eje_Pilar_Prop!C4:C105,1,FALSE),"NO"))</f>
        <v>45</v>
      </c>
      <c r="AT15" s="73" t="str">
        <f t="shared" si="4"/>
        <v>SECOP II</v>
      </c>
      <c r="AU15" s="38">
        <f t="shared" ref="AU15:AU21" si="7">IF(OR(YEAR(X15)=2020,ISBLANK(X15)),1,"NO")</f>
        <v>1</v>
      </c>
      <c r="AV15" s="73" t="str">
        <f t="shared" si="5"/>
        <v>Bogotá Mejor para Todos</v>
      </c>
    </row>
    <row r="16" spans="1:48" ht="45" customHeight="1">
      <c r="A16" s="191">
        <v>3</v>
      </c>
      <c r="B16" s="171">
        <v>2020</v>
      </c>
      <c r="C16" s="170" t="s">
        <v>264</v>
      </c>
      <c r="D16" s="197" t="s">
        <v>456</v>
      </c>
      <c r="E16" s="149" t="s">
        <v>225</v>
      </c>
      <c r="F16" s="58" t="s">
        <v>219</v>
      </c>
      <c r="G16" s="59" t="s">
        <v>249</v>
      </c>
      <c r="H16" s="192" t="s">
        <v>492</v>
      </c>
      <c r="I16" s="61" t="s">
        <v>220</v>
      </c>
      <c r="J16" s="186" t="s">
        <v>267</v>
      </c>
      <c r="K16" s="62">
        <v>45</v>
      </c>
      <c r="L16" s="63" t="str">
        <f>IF(ISERROR(VLOOKUP(K16,Eje_Pilar_Prop!$C$2:$E$104,2,FALSE))," ",VLOOKUP(K16,Eje_Pilar_Prop!$C$2:$E$104,2,FALSE))</f>
        <v>Gobernanza e influencia local, regional e internacional</v>
      </c>
      <c r="M16" s="63" t="str">
        <f>IF(ISERROR(VLOOKUP(K16,Eje_Pilar_Prop!$C$2:$E$104,3,FALSE))," ",VLOOKUP(K16,Eje_Pilar_Prop!$C$2:$E$104,3,FALSE))</f>
        <v>Eje Transversal 4 Gobierno Legitimo, Fortalecimiento Local y Eficiencia</v>
      </c>
      <c r="N16" s="192" t="s">
        <v>523</v>
      </c>
      <c r="O16" s="192" t="s">
        <v>527</v>
      </c>
      <c r="P16" s="192" t="s">
        <v>562</v>
      </c>
      <c r="Q16" s="205">
        <v>26298000</v>
      </c>
      <c r="R16" s="103"/>
      <c r="S16" s="67"/>
      <c r="T16" s="68"/>
      <c r="U16" s="192"/>
      <c r="V16" s="69">
        <f t="shared" si="0"/>
        <v>26298000</v>
      </c>
      <c r="W16" s="224">
        <v>26298000</v>
      </c>
      <c r="X16" s="207">
        <v>43861</v>
      </c>
      <c r="Y16" s="207">
        <v>43860</v>
      </c>
      <c r="Z16" s="208">
        <v>43981</v>
      </c>
      <c r="AA16" s="198">
        <v>120</v>
      </c>
      <c r="AB16" s="71"/>
      <c r="AC16" s="71"/>
      <c r="AD16" s="173"/>
      <c r="AE16" s="136"/>
      <c r="AF16" s="70"/>
      <c r="AG16" s="65"/>
      <c r="AH16" s="57"/>
      <c r="AI16" s="57"/>
      <c r="AJ16" s="57" t="s">
        <v>598</v>
      </c>
      <c r="AK16" s="57"/>
      <c r="AL16" s="72">
        <f t="shared" si="6"/>
        <v>1</v>
      </c>
      <c r="AN16" s="112">
        <f>IF(SUMPRODUCT((A$14:A16=A16)*(B$14:B16=B16)*(D$14:D16=D16))&gt;1,0,1)</f>
        <v>1</v>
      </c>
      <c r="AO16" s="73" t="str">
        <f t="shared" si="1"/>
        <v>Contratos de prestación de servicios profesionales y de apoyo a la gestión</v>
      </c>
      <c r="AP16" s="73" t="str">
        <f t="shared" si="2"/>
        <v>Contratación directa</v>
      </c>
      <c r="AQ16" s="74" t="str">
        <f>IF(ISBLANK(G16),1,IFERROR(VLOOKUP(G16,Tipo!$C$12:$C$27,1,FALSE),"NO"))</f>
        <v>Prestación de servicios profesionales y de apoyo a la gestión, o para la ejecución de trabajos artísticos que sólo puedan encomendarse a determinadas personas naturales;</v>
      </c>
      <c r="AR16" s="73" t="str">
        <f t="shared" si="3"/>
        <v>Inversión</v>
      </c>
      <c r="AS16" s="73">
        <f>IF(ISBLANK(K16),1,IFERROR(VLOOKUP(K16,Eje_Pilar_Prop!C5:C106,1,FALSE),"NO"))</f>
        <v>45</v>
      </c>
      <c r="AT16" s="73" t="str">
        <f t="shared" si="4"/>
        <v>SECOP II</v>
      </c>
      <c r="AU16" s="38">
        <f t="shared" si="7"/>
        <v>1</v>
      </c>
      <c r="AV16" s="73" t="str">
        <f t="shared" si="5"/>
        <v>Bogotá Mejor para Todos</v>
      </c>
    </row>
    <row r="17" spans="1:48" ht="45" customHeight="1">
      <c r="A17" s="191">
        <v>4</v>
      </c>
      <c r="B17" s="171">
        <v>2020</v>
      </c>
      <c r="C17" s="170" t="s">
        <v>264</v>
      </c>
      <c r="D17" s="197" t="s">
        <v>457</v>
      </c>
      <c r="E17" s="149" t="s">
        <v>225</v>
      </c>
      <c r="F17" s="58" t="s">
        <v>219</v>
      </c>
      <c r="G17" s="59" t="s">
        <v>249</v>
      </c>
      <c r="H17" s="198" t="s">
        <v>493</v>
      </c>
      <c r="I17" s="61" t="s">
        <v>220</v>
      </c>
      <c r="J17" s="186" t="s">
        <v>267</v>
      </c>
      <c r="K17" s="62">
        <v>45</v>
      </c>
      <c r="L17" s="63" t="str">
        <f>IF(ISERROR(VLOOKUP(K17,Eje_Pilar_Prop!$C$2:$E$104,2,FALSE))," ",VLOOKUP(K17,Eje_Pilar_Prop!$C$2:$E$104,2,FALSE))</f>
        <v>Gobernanza e influencia local, regional e internacional</v>
      </c>
      <c r="M17" s="63" t="str">
        <f>IF(ISERROR(VLOOKUP(K17,Eje_Pilar_Prop!$C$2:$E$104,3,FALSE))," ",VLOOKUP(K17,Eje_Pilar_Prop!$C$2:$E$104,3,FALSE))</f>
        <v>Eje Transversal 4 Gobierno Legitimo, Fortalecimiento Local y Eficiencia</v>
      </c>
      <c r="N17" s="192" t="s">
        <v>523</v>
      </c>
      <c r="O17" s="192" t="s">
        <v>528</v>
      </c>
      <c r="P17" s="192" t="s">
        <v>563</v>
      </c>
      <c r="Q17" s="205">
        <v>22471680</v>
      </c>
      <c r="R17" s="103"/>
      <c r="S17" s="67"/>
      <c r="T17" s="68"/>
      <c r="U17" s="192"/>
      <c r="V17" s="69">
        <f t="shared" si="0"/>
        <v>22471680</v>
      </c>
      <c r="W17" s="224">
        <v>22471680</v>
      </c>
      <c r="X17" s="207">
        <v>43861</v>
      </c>
      <c r="Y17" s="207">
        <v>43860</v>
      </c>
      <c r="Z17" s="208">
        <v>43981</v>
      </c>
      <c r="AA17" s="198">
        <v>120</v>
      </c>
      <c r="AB17" s="71"/>
      <c r="AC17" s="71"/>
      <c r="AD17" s="173"/>
      <c r="AE17" s="136"/>
      <c r="AF17" s="70"/>
      <c r="AG17" s="65"/>
      <c r="AH17" s="57"/>
      <c r="AI17" s="57"/>
      <c r="AJ17" s="57" t="s">
        <v>598</v>
      </c>
      <c r="AK17" s="57"/>
      <c r="AL17" s="72">
        <f t="shared" si="6"/>
        <v>1</v>
      </c>
      <c r="AN17" s="112">
        <f>IF(SUMPRODUCT((A$14:A17=A17)*(B$14:B17=B17)*(D$14:D17=D17))&gt;1,0,1)</f>
        <v>1</v>
      </c>
      <c r="AO17" s="73" t="str">
        <f t="shared" si="1"/>
        <v>Contratos de prestación de servicios profesionales y de apoyo a la gestión</v>
      </c>
      <c r="AP17" s="73" t="str">
        <f t="shared" si="2"/>
        <v>Contratación directa</v>
      </c>
      <c r="AQ17" s="74" t="str">
        <f>IF(ISBLANK(G17),1,IFERROR(VLOOKUP(G17,Tipo!$C$12:$C$27,1,FALSE),"NO"))</f>
        <v>Prestación de servicios profesionales y de apoyo a la gestión, o para la ejecución de trabajos artísticos que sólo puedan encomendarse a determinadas personas naturales;</v>
      </c>
      <c r="AR17" s="73" t="str">
        <f t="shared" si="3"/>
        <v>Inversión</v>
      </c>
      <c r="AS17" s="73">
        <f>IF(ISBLANK(K17),1,IFERROR(VLOOKUP(K17,Eje_Pilar_Prop!C6:C107,1,FALSE),"NO"))</f>
        <v>45</v>
      </c>
      <c r="AT17" s="73" t="str">
        <f t="shared" si="4"/>
        <v>SECOP II</v>
      </c>
      <c r="AU17" s="38">
        <f t="shared" si="7"/>
        <v>1</v>
      </c>
      <c r="AV17" s="73" t="str">
        <f t="shared" si="5"/>
        <v>Bogotá Mejor para Todos</v>
      </c>
    </row>
    <row r="18" spans="1:48" ht="45" customHeight="1">
      <c r="A18" s="192">
        <v>5</v>
      </c>
      <c r="B18" s="171">
        <v>2020</v>
      </c>
      <c r="C18" s="170" t="s">
        <v>264</v>
      </c>
      <c r="D18" s="197" t="s">
        <v>458</v>
      </c>
      <c r="E18" s="149" t="s">
        <v>225</v>
      </c>
      <c r="F18" s="58" t="s">
        <v>219</v>
      </c>
      <c r="G18" s="59" t="s">
        <v>249</v>
      </c>
      <c r="H18" s="192" t="s">
        <v>494</v>
      </c>
      <c r="I18" s="61" t="s">
        <v>220</v>
      </c>
      <c r="J18" s="186" t="s">
        <v>267</v>
      </c>
      <c r="K18" s="62">
        <v>45</v>
      </c>
      <c r="L18" s="63" t="str">
        <f>IF(ISERROR(VLOOKUP(K18,Eje_Pilar_Prop!$C$2:$E$104,2,FALSE))," ",VLOOKUP(K18,Eje_Pilar_Prop!$C$2:$E$104,2,FALSE))</f>
        <v>Gobernanza e influencia local, regional e internacional</v>
      </c>
      <c r="M18" s="63" t="str">
        <f>IF(ISERROR(VLOOKUP(K18,Eje_Pilar_Prop!$C$2:$E$104,3,FALSE))," ",VLOOKUP(K18,Eje_Pilar_Prop!$C$2:$E$104,3,FALSE))</f>
        <v>Eje Transversal 4 Gobierno Legitimo, Fortalecimiento Local y Eficiencia</v>
      </c>
      <c r="N18" s="192" t="s">
        <v>523</v>
      </c>
      <c r="O18" s="198" t="s">
        <v>529</v>
      </c>
      <c r="P18" s="204" t="s">
        <v>596</v>
      </c>
      <c r="Q18" s="205">
        <v>25490400</v>
      </c>
      <c r="R18" s="103"/>
      <c r="S18" s="67"/>
      <c r="T18" s="68"/>
      <c r="U18" s="204"/>
      <c r="V18" s="69">
        <f t="shared" si="0"/>
        <v>25490400</v>
      </c>
      <c r="W18" s="224">
        <v>25490400</v>
      </c>
      <c r="X18" s="207">
        <v>43861</v>
      </c>
      <c r="Y18" s="207">
        <v>43861</v>
      </c>
      <c r="Z18" s="208">
        <v>43981</v>
      </c>
      <c r="AA18" s="198">
        <v>120</v>
      </c>
      <c r="AB18" s="71"/>
      <c r="AC18" s="71"/>
      <c r="AD18" s="209" t="s">
        <v>597</v>
      </c>
      <c r="AE18" s="136" t="s">
        <v>595</v>
      </c>
      <c r="AF18" s="70">
        <v>43908</v>
      </c>
      <c r="AG18" s="65">
        <v>15294240</v>
      </c>
      <c r="AH18" s="57"/>
      <c r="AI18" s="57"/>
      <c r="AJ18" s="57" t="s">
        <v>598</v>
      </c>
      <c r="AK18" s="57"/>
      <c r="AL18" s="72">
        <f t="shared" si="6"/>
        <v>1</v>
      </c>
      <c r="AN18" s="112">
        <f>IF(SUMPRODUCT((A$14:A18=A18)*(B$14:B18=B18)*(D$14:D18=D18))&gt;1,0,1)</f>
        <v>1</v>
      </c>
      <c r="AO18" s="73" t="str">
        <f t="shared" si="1"/>
        <v>Contratos de prestación de servicios profesionales y de apoyo a la gestión</v>
      </c>
      <c r="AP18" s="73" t="str">
        <f t="shared" si="2"/>
        <v>Contratación directa</v>
      </c>
      <c r="AQ18" s="74" t="str">
        <f>IF(ISBLANK(G18),1,IFERROR(VLOOKUP(G18,Tipo!$C$12:$C$27,1,FALSE),"NO"))</f>
        <v>Prestación de servicios profesionales y de apoyo a la gestión, o para la ejecución de trabajos artísticos que sólo puedan encomendarse a determinadas personas naturales;</v>
      </c>
      <c r="AR18" s="73" t="str">
        <f t="shared" si="3"/>
        <v>Inversión</v>
      </c>
      <c r="AS18" s="73">
        <f>IF(ISBLANK(K18),1,IFERROR(VLOOKUP(K18,Eje_Pilar_Prop!C7:C108,1,FALSE),"NO"))</f>
        <v>45</v>
      </c>
      <c r="AT18" s="73" t="str">
        <f t="shared" si="4"/>
        <v>SECOP II</v>
      </c>
      <c r="AU18" s="38">
        <f t="shared" si="7"/>
        <v>1</v>
      </c>
      <c r="AV18" s="73" t="str">
        <f t="shared" si="5"/>
        <v>Bogotá Mejor para Todos</v>
      </c>
    </row>
    <row r="19" spans="1:48" ht="45" customHeight="1">
      <c r="A19" s="192">
        <v>6</v>
      </c>
      <c r="B19" s="171">
        <v>2020</v>
      </c>
      <c r="C19" s="170" t="s">
        <v>264</v>
      </c>
      <c r="D19" s="197" t="s">
        <v>459</v>
      </c>
      <c r="E19" s="149" t="s">
        <v>225</v>
      </c>
      <c r="F19" s="58" t="s">
        <v>219</v>
      </c>
      <c r="G19" s="59" t="s">
        <v>249</v>
      </c>
      <c r="H19" s="192" t="s">
        <v>495</v>
      </c>
      <c r="I19" s="61" t="s">
        <v>220</v>
      </c>
      <c r="J19" s="186" t="s">
        <v>267</v>
      </c>
      <c r="K19" s="62">
        <v>45</v>
      </c>
      <c r="L19" s="63" t="str">
        <f>IF(ISERROR(VLOOKUP(K19,Eje_Pilar_Prop!$C$2:$E$104,2,FALSE))," ",VLOOKUP(K19,Eje_Pilar_Prop!$C$2:$E$104,2,FALSE))</f>
        <v>Gobernanza e influencia local, regional e internacional</v>
      </c>
      <c r="M19" s="63" t="str">
        <f>IF(ISERROR(VLOOKUP(K19,Eje_Pilar_Prop!$C$2:$E$104,3,FALSE))," ",VLOOKUP(K19,Eje_Pilar_Prop!$C$2:$E$104,3,FALSE))</f>
        <v>Eje Transversal 4 Gobierno Legitimo, Fortalecimiento Local y Eficiencia</v>
      </c>
      <c r="N19" s="192" t="s">
        <v>523</v>
      </c>
      <c r="O19" s="192" t="s">
        <v>530</v>
      </c>
      <c r="P19" s="192" t="s">
        <v>564</v>
      </c>
      <c r="Q19" s="205">
        <v>18232800</v>
      </c>
      <c r="R19" s="103"/>
      <c r="S19" s="67"/>
      <c r="T19" s="68"/>
      <c r="U19" s="192"/>
      <c r="V19" s="69">
        <f t="shared" si="0"/>
        <v>18232800</v>
      </c>
      <c r="W19" s="224">
        <v>18232800</v>
      </c>
      <c r="X19" s="207">
        <v>43861</v>
      </c>
      <c r="Y19" s="207">
        <v>43861</v>
      </c>
      <c r="Z19" s="208">
        <v>43981</v>
      </c>
      <c r="AA19" s="198">
        <v>120</v>
      </c>
      <c r="AB19" s="71"/>
      <c r="AC19" s="71"/>
      <c r="AD19" s="173"/>
      <c r="AE19" s="136"/>
      <c r="AF19" s="70"/>
      <c r="AG19" s="65"/>
      <c r="AH19" s="57"/>
      <c r="AI19" s="57"/>
      <c r="AJ19" s="57" t="s">
        <v>598</v>
      </c>
      <c r="AK19" s="57"/>
      <c r="AL19" s="72">
        <f t="shared" si="6"/>
        <v>1</v>
      </c>
      <c r="AN19" s="112">
        <f>IF(SUMPRODUCT((A$14:A19=A19)*(B$14:B19=B19)*(D$14:D19=D19))&gt;1,0,1)</f>
        <v>1</v>
      </c>
      <c r="AO19" s="73" t="str">
        <f t="shared" si="1"/>
        <v>Contratos de prestación de servicios profesionales y de apoyo a la gestión</v>
      </c>
      <c r="AP19" s="73" t="str">
        <f t="shared" si="2"/>
        <v>Contratación directa</v>
      </c>
      <c r="AQ19" s="74" t="str">
        <f>IF(ISBLANK(G19),1,IFERROR(VLOOKUP(G19,Tipo!$C$12:$C$27,1,FALSE),"NO"))</f>
        <v>Prestación de servicios profesionales y de apoyo a la gestión, o para la ejecución de trabajos artísticos que sólo puedan encomendarse a determinadas personas naturales;</v>
      </c>
      <c r="AR19" s="73" t="str">
        <f t="shared" si="3"/>
        <v>Inversión</v>
      </c>
      <c r="AS19" s="73">
        <f>IF(ISBLANK(K19),1,IFERROR(VLOOKUP(K19,Eje_Pilar_Prop!C8:C109,1,FALSE),"NO"))</f>
        <v>45</v>
      </c>
      <c r="AT19" s="73" t="str">
        <f t="shared" si="4"/>
        <v>SECOP II</v>
      </c>
      <c r="AU19" s="38">
        <f t="shared" si="7"/>
        <v>1</v>
      </c>
      <c r="AV19" s="73" t="str">
        <f t="shared" si="5"/>
        <v>Bogotá Mejor para Todos</v>
      </c>
    </row>
    <row r="20" spans="1:48" ht="45" customHeight="1">
      <c r="A20" s="192">
        <v>7</v>
      </c>
      <c r="B20" s="171">
        <v>2020</v>
      </c>
      <c r="C20" s="170" t="s">
        <v>264</v>
      </c>
      <c r="D20" s="197" t="s">
        <v>460</v>
      </c>
      <c r="E20" s="149" t="s">
        <v>225</v>
      </c>
      <c r="F20" s="58" t="s">
        <v>219</v>
      </c>
      <c r="G20" s="59" t="s">
        <v>249</v>
      </c>
      <c r="H20" s="192" t="s">
        <v>496</v>
      </c>
      <c r="I20" s="61" t="s">
        <v>220</v>
      </c>
      <c r="J20" s="186" t="s">
        <v>267</v>
      </c>
      <c r="K20" s="62">
        <v>45</v>
      </c>
      <c r="L20" s="63" t="str">
        <f>IF(ISERROR(VLOOKUP(K20,Eje_Pilar_Prop!$C$2:$E$104,2,FALSE))," ",VLOOKUP(K20,Eje_Pilar_Prop!$C$2:$E$104,2,FALSE))</f>
        <v>Gobernanza e influencia local, regional e internacional</v>
      </c>
      <c r="M20" s="63" t="str">
        <f>IF(ISERROR(VLOOKUP(K20,Eje_Pilar_Prop!$C$2:$E$104,3,FALSE))," ",VLOOKUP(K20,Eje_Pilar_Prop!$C$2:$E$104,3,FALSE))</f>
        <v>Eje Transversal 4 Gobierno Legitimo, Fortalecimiento Local y Eficiencia</v>
      </c>
      <c r="N20" s="192" t="s">
        <v>523</v>
      </c>
      <c r="O20" s="192" t="s">
        <v>531</v>
      </c>
      <c r="P20" s="192" t="s">
        <v>565</v>
      </c>
      <c r="Q20" s="205">
        <v>41077300</v>
      </c>
      <c r="R20" s="103"/>
      <c r="S20" s="67"/>
      <c r="T20" s="68"/>
      <c r="U20" s="192"/>
      <c r="V20" s="69">
        <f t="shared" si="0"/>
        <v>41077300</v>
      </c>
      <c r="W20" s="224">
        <v>33733177</v>
      </c>
      <c r="X20" s="207">
        <v>43861</v>
      </c>
      <c r="Y20" s="207">
        <v>43861</v>
      </c>
      <c r="Z20" s="208">
        <v>43891</v>
      </c>
      <c r="AA20" s="198">
        <v>330</v>
      </c>
      <c r="AB20" s="71"/>
      <c r="AC20" s="71"/>
      <c r="AD20" s="173"/>
      <c r="AE20" s="136"/>
      <c r="AF20" s="70"/>
      <c r="AG20" s="65"/>
      <c r="AH20" s="57"/>
      <c r="AI20" s="57" t="s">
        <v>598</v>
      </c>
      <c r="AJ20" s="57"/>
      <c r="AK20" s="57"/>
      <c r="AL20" s="72">
        <f t="shared" si="6"/>
        <v>0.82121212932690313</v>
      </c>
      <c r="AN20" s="112">
        <f>IF(SUMPRODUCT((A$14:A20=A20)*(B$14:B20=B20)*(D$14:D20=D20))&gt;1,0,1)</f>
        <v>1</v>
      </c>
      <c r="AO20" s="73" t="str">
        <f t="shared" si="1"/>
        <v>Contratos de prestación de servicios profesionales y de apoyo a la gestión</v>
      </c>
      <c r="AP20" s="73" t="str">
        <f t="shared" si="2"/>
        <v>Contratación directa</v>
      </c>
      <c r="AQ20" s="74" t="str">
        <f>IF(ISBLANK(G20),1,IFERROR(VLOOKUP(G20,Tipo!$C$12:$C$27,1,FALSE),"NO"))</f>
        <v>Prestación de servicios profesionales y de apoyo a la gestión, o para la ejecución de trabajos artísticos que sólo puedan encomendarse a determinadas personas naturales;</v>
      </c>
      <c r="AR20" s="73" t="str">
        <f t="shared" si="3"/>
        <v>Inversión</v>
      </c>
      <c r="AS20" s="73">
        <f>IF(ISBLANK(K20),1,IFERROR(VLOOKUP(K20,Eje_Pilar_Prop!C9:C110,1,FALSE),"NO"))</f>
        <v>45</v>
      </c>
      <c r="AT20" s="73" t="str">
        <f t="shared" si="4"/>
        <v>SECOP II</v>
      </c>
      <c r="AU20" s="38">
        <f t="shared" si="7"/>
        <v>1</v>
      </c>
      <c r="AV20" s="73" t="str">
        <f t="shared" si="5"/>
        <v>Bogotá Mejor para Todos</v>
      </c>
    </row>
    <row r="21" spans="1:48" ht="45" customHeight="1">
      <c r="A21" s="192">
        <v>8</v>
      </c>
      <c r="B21" s="171">
        <v>2020</v>
      </c>
      <c r="C21" s="170" t="s">
        <v>264</v>
      </c>
      <c r="D21" s="197" t="s">
        <v>461</v>
      </c>
      <c r="E21" s="149" t="s">
        <v>225</v>
      </c>
      <c r="F21" s="58" t="s">
        <v>219</v>
      </c>
      <c r="G21" s="59" t="s">
        <v>249</v>
      </c>
      <c r="H21" s="199" t="s">
        <v>497</v>
      </c>
      <c r="I21" s="61" t="s">
        <v>220</v>
      </c>
      <c r="J21" s="186" t="s">
        <v>267</v>
      </c>
      <c r="K21" s="62">
        <v>45</v>
      </c>
      <c r="L21" s="63" t="str">
        <f>IF(ISERROR(VLOOKUP(K21,Eje_Pilar_Prop!$C$2:$E$104,2,FALSE))," ",VLOOKUP(K21,Eje_Pilar_Prop!$C$2:$E$104,2,FALSE))</f>
        <v>Gobernanza e influencia local, regional e internacional</v>
      </c>
      <c r="M21" s="63" t="str">
        <f>IF(ISERROR(VLOOKUP(K21,Eje_Pilar_Prop!$C$2:$E$104,3,FALSE))," ",VLOOKUP(K21,Eje_Pilar_Prop!$C$2:$E$104,3,FALSE))</f>
        <v>Eje Transversal 4 Gobierno Legitimo, Fortalecimiento Local y Eficiencia</v>
      </c>
      <c r="N21" s="192" t="s">
        <v>523</v>
      </c>
      <c r="O21" s="192" t="s">
        <v>532</v>
      </c>
      <c r="P21" s="192" t="s">
        <v>566</v>
      </c>
      <c r="Q21" s="205">
        <v>22464000</v>
      </c>
      <c r="R21" s="103"/>
      <c r="S21" s="67"/>
      <c r="T21" s="68"/>
      <c r="U21" s="192"/>
      <c r="V21" s="69">
        <f t="shared" si="0"/>
        <v>22464000</v>
      </c>
      <c r="W21" s="224">
        <v>22464000</v>
      </c>
      <c r="X21" s="207">
        <v>43864</v>
      </c>
      <c r="Y21" s="208">
        <v>43864</v>
      </c>
      <c r="Z21" s="208">
        <v>43985</v>
      </c>
      <c r="AA21" s="198">
        <v>120</v>
      </c>
      <c r="AB21" s="71"/>
      <c r="AC21" s="71"/>
      <c r="AD21" s="173"/>
      <c r="AE21" s="136"/>
      <c r="AF21" s="70"/>
      <c r="AG21" s="65"/>
      <c r="AH21" s="57"/>
      <c r="AI21" s="57"/>
      <c r="AJ21" s="57" t="s">
        <v>598</v>
      </c>
      <c r="AK21" s="57"/>
      <c r="AL21" s="72">
        <f t="shared" si="6"/>
        <v>1</v>
      </c>
      <c r="AN21" s="112">
        <f>IF(SUMPRODUCT((A$14:A21=A21)*(B$14:B21=B21)*(D$14:D21=D21))&gt;1,0,1)</f>
        <v>1</v>
      </c>
      <c r="AO21" s="73" t="str">
        <f t="shared" si="1"/>
        <v>Contratos de prestación de servicios profesionales y de apoyo a la gestión</v>
      </c>
      <c r="AP21" s="73" t="str">
        <f t="shared" si="2"/>
        <v>Contratación directa</v>
      </c>
      <c r="AQ21" s="74" t="str">
        <f>IF(ISBLANK(G21),1,IFERROR(VLOOKUP(G21,Tipo!$C$12:$C$27,1,FALSE),"NO"))</f>
        <v>Prestación de servicios profesionales y de apoyo a la gestión, o para la ejecución de trabajos artísticos que sólo puedan encomendarse a determinadas personas naturales;</v>
      </c>
      <c r="AR21" s="73" t="str">
        <f t="shared" si="3"/>
        <v>Inversión</v>
      </c>
      <c r="AS21" s="73">
        <f>IF(ISBLANK(K21),1,IFERROR(VLOOKUP(K21,Eje_Pilar_Prop!C10:C111,1,FALSE),"NO"))</f>
        <v>45</v>
      </c>
      <c r="AT21" s="73" t="str">
        <f t="shared" si="4"/>
        <v>SECOP II</v>
      </c>
      <c r="AU21" s="38">
        <f t="shared" si="7"/>
        <v>1</v>
      </c>
      <c r="AV21" s="73" t="str">
        <f t="shared" si="5"/>
        <v>Bogotá Mejor para Todos</v>
      </c>
    </row>
    <row r="22" spans="1:48" ht="45" customHeight="1">
      <c r="A22" s="191">
        <v>9</v>
      </c>
      <c r="B22" s="171">
        <v>2020</v>
      </c>
      <c r="C22" s="170" t="s">
        <v>264</v>
      </c>
      <c r="D22" s="197" t="s">
        <v>462</v>
      </c>
      <c r="E22" s="149" t="s">
        <v>225</v>
      </c>
      <c r="F22" s="58" t="s">
        <v>219</v>
      </c>
      <c r="G22" s="59" t="s">
        <v>249</v>
      </c>
      <c r="H22" s="192" t="s">
        <v>498</v>
      </c>
      <c r="I22" s="61" t="s">
        <v>220</v>
      </c>
      <c r="J22" s="186" t="s">
        <v>267</v>
      </c>
      <c r="K22" s="62">
        <v>45</v>
      </c>
      <c r="L22" s="63" t="str">
        <f>IF(ISERROR(VLOOKUP(K22,Eje_Pilar_Prop!$C$2:$E$104,2,FALSE))," ",VLOOKUP(K22,Eje_Pilar_Prop!$C$2:$E$104,2,FALSE))</f>
        <v>Gobernanza e influencia local, regional e internacional</v>
      </c>
      <c r="M22" s="63" t="str">
        <f>IF(ISERROR(VLOOKUP(K22,Eje_Pilar_Prop!$C$2:$E$104,3,FALSE))," ",VLOOKUP(K22,Eje_Pilar_Prop!$C$2:$E$104,3,FALSE))</f>
        <v>Eje Transversal 4 Gobierno Legitimo, Fortalecimiento Local y Eficiencia</v>
      </c>
      <c r="N22" s="192" t="s">
        <v>523</v>
      </c>
      <c r="O22" s="192" t="s">
        <v>533</v>
      </c>
      <c r="P22" s="192" t="s">
        <v>567</v>
      </c>
      <c r="Q22" s="205">
        <v>11937600</v>
      </c>
      <c r="R22" s="103"/>
      <c r="S22" s="67"/>
      <c r="T22" s="68"/>
      <c r="U22" s="192"/>
      <c r="V22" s="69">
        <f t="shared" si="0"/>
        <v>11937600</v>
      </c>
      <c r="W22" s="224">
        <v>11937600</v>
      </c>
      <c r="X22" s="207">
        <v>43865</v>
      </c>
      <c r="Y22" s="208">
        <v>43865</v>
      </c>
      <c r="Z22" s="208">
        <v>43986</v>
      </c>
      <c r="AA22" s="198">
        <v>120</v>
      </c>
      <c r="AB22" s="71"/>
      <c r="AC22" s="71"/>
      <c r="AD22" s="173"/>
      <c r="AE22" s="136"/>
      <c r="AF22" s="70"/>
      <c r="AG22" s="65"/>
      <c r="AH22" s="57"/>
      <c r="AI22" s="57"/>
      <c r="AJ22" s="57" t="s">
        <v>598</v>
      </c>
      <c r="AK22" s="57"/>
      <c r="AL22" s="72">
        <f>IF(ISERROR(W22/V22),"-",(W22/V22))</f>
        <v>1</v>
      </c>
      <c r="AN22" s="112">
        <f>IF(SUMPRODUCT((A$14:A22=A22)*(B$14:B22=B22)*(D$14:D22=D22))&gt;1,0,1)</f>
        <v>1</v>
      </c>
      <c r="AO22" s="73" t="str">
        <f t="shared" si="1"/>
        <v>Contratos de prestación de servicios profesionales y de apoyo a la gestión</v>
      </c>
      <c r="AP22" s="73" t="str">
        <f t="shared" si="2"/>
        <v>Contratación directa</v>
      </c>
      <c r="AQ22" s="74" t="str">
        <f>IF(ISBLANK(G22),1,IFERROR(VLOOKUP(G22,Tipo!$C$12:$C$27,1,FALSE),"NO"))</f>
        <v>Prestación de servicios profesionales y de apoyo a la gestión, o para la ejecución de trabajos artísticos que sólo puedan encomendarse a determinadas personas naturales;</v>
      </c>
      <c r="AR22" s="73" t="str">
        <f t="shared" si="3"/>
        <v>Inversión</v>
      </c>
      <c r="AS22" s="73">
        <f>IF(ISBLANK(K22),1,IFERROR(VLOOKUP(K22,Eje_Pilar_Prop!C4:C105,1,FALSE),"NO"))</f>
        <v>45</v>
      </c>
      <c r="AT22" s="73" t="str">
        <f t="shared" si="4"/>
        <v>SECOP II</v>
      </c>
      <c r="AU22" s="38">
        <f t="shared" ref="AU22:AU25" si="8">IF(OR(YEAR(X22)=2020,ISBLANK(X22)),1,"NO")</f>
        <v>1</v>
      </c>
      <c r="AV22" s="73" t="str">
        <f t="shared" si="5"/>
        <v>Bogotá Mejor para Todos</v>
      </c>
    </row>
    <row r="23" spans="1:48" ht="45" customHeight="1">
      <c r="A23" s="191">
        <v>10</v>
      </c>
      <c r="B23" s="171">
        <v>2020</v>
      </c>
      <c r="C23" s="170" t="s">
        <v>264</v>
      </c>
      <c r="D23" s="197" t="s">
        <v>463</v>
      </c>
      <c r="E23" s="149" t="s">
        <v>225</v>
      </c>
      <c r="F23" s="58" t="s">
        <v>219</v>
      </c>
      <c r="G23" s="59" t="s">
        <v>249</v>
      </c>
      <c r="H23" s="198" t="s">
        <v>499</v>
      </c>
      <c r="I23" s="61" t="s">
        <v>220</v>
      </c>
      <c r="J23" s="186" t="s">
        <v>267</v>
      </c>
      <c r="K23" s="62">
        <v>45</v>
      </c>
      <c r="L23" s="63" t="str">
        <f>IF(ISERROR(VLOOKUP(K23,Eje_Pilar_Prop!$C$2:$E$104,2,FALSE))," ",VLOOKUP(K23,Eje_Pilar_Prop!$C$2:$E$104,2,FALSE))</f>
        <v>Gobernanza e influencia local, regional e internacional</v>
      </c>
      <c r="M23" s="63" t="str">
        <f>IF(ISERROR(VLOOKUP(K23,Eje_Pilar_Prop!$C$2:$E$104,3,FALSE))," ",VLOOKUP(K23,Eje_Pilar_Prop!$C$2:$E$104,3,FALSE))</f>
        <v>Eje Transversal 4 Gobierno Legitimo, Fortalecimiento Local y Eficiencia</v>
      </c>
      <c r="N23" s="192" t="s">
        <v>523</v>
      </c>
      <c r="O23" s="192" t="s">
        <v>534</v>
      </c>
      <c r="P23" s="192" t="s">
        <v>568</v>
      </c>
      <c r="Q23" s="205">
        <v>10182400</v>
      </c>
      <c r="R23" s="103"/>
      <c r="S23" s="67"/>
      <c r="T23" s="68"/>
      <c r="U23" s="192"/>
      <c r="V23" s="69">
        <f t="shared" si="0"/>
        <v>10182400</v>
      </c>
      <c r="W23" s="224">
        <v>10182400</v>
      </c>
      <c r="X23" s="207">
        <v>43865</v>
      </c>
      <c r="Y23" s="208">
        <v>43865</v>
      </c>
      <c r="Z23" s="208">
        <v>43986</v>
      </c>
      <c r="AA23" s="198">
        <v>120</v>
      </c>
      <c r="AB23" s="71"/>
      <c r="AC23" s="71"/>
      <c r="AD23" s="173"/>
      <c r="AE23" s="136"/>
      <c r="AF23" s="70"/>
      <c r="AG23" s="65"/>
      <c r="AH23" s="57"/>
      <c r="AI23" s="57"/>
      <c r="AJ23" s="57" t="s">
        <v>598</v>
      </c>
      <c r="AK23" s="57"/>
      <c r="AL23" s="72">
        <f t="shared" ref="AL23:AL24" si="9">IF(ISERROR(W23/V23),"-",(W23/V23))</f>
        <v>1</v>
      </c>
      <c r="AN23" s="112">
        <f>IF(SUMPRODUCT((A$14:A23=A23)*(B$14:B23=B23)*(D$14:D23=D23))&gt;1,0,1)</f>
        <v>1</v>
      </c>
      <c r="AO23" s="73" t="str">
        <f t="shared" si="1"/>
        <v>Contratos de prestación de servicios profesionales y de apoyo a la gestión</v>
      </c>
      <c r="AP23" s="73" t="str">
        <f t="shared" si="2"/>
        <v>Contratación directa</v>
      </c>
      <c r="AQ23" s="74" t="str">
        <f>IF(ISBLANK(G23),1,IFERROR(VLOOKUP(G23,Tipo!$C$12:$C$27,1,FALSE),"NO"))</f>
        <v>Prestación de servicios profesionales y de apoyo a la gestión, o para la ejecución de trabajos artísticos que sólo puedan encomendarse a determinadas personas naturales;</v>
      </c>
      <c r="AR23" s="73" t="str">
        <f t="shared" si="3"/>
        <v>Inversión</v>
      </c>
      <c r="AS23" s="73">
        <f>IF(ISBLANK(K23),1,IFERROR(VLOOKUP(K23,Eje_Pilar_Prop!C5:C106,1,FALSE),"NO"))</f>
        <v>45</v>
      </c>
      <c r="AT23" s="73" t="str">
        <f t="shared" si="4"/>
        <v>SECOP II</v>
      </c>
      <c r="AU23" s="38">
        <f t="shared" si="8"/>
        <v>1</v>
      </c>
      <c r="AV23" s="73" t="str">
        <f t="shared" si="5"/>
        <v>Bogotá Mejor para Todos</v>
      </c>
    </row>
    <row r="24" spans="1:48" ht="45" customHeight="1">
      <c r="A24" s="191">
        <v>11</v>
      </c>
      <c r="B24" s="171">
        <v>2020</v>
      </c>
      <c r="C24" s="170" t="s">
        <v>264</v>
      </c>
      <c r="D24" s="197" t="s">
        <v>464</v>
      </c>
      <c r="E24" s="149" t="s">
        <v>225</v>
      </c>
      <c r="F24" s="58" t="s">
        <v>219</v>
      </c>
      <c r="G24" s="59" t="s">
        <v>249</v>
      </c>
      <c r="H24" s="198" t="s">
        <v>499</v>
      </c>
      <c r="I24" s="61" t="s">
        <v>220</v>
      </c>
      <c r="J24" s="186" t="s">
        <v>267</v>
      </c>
      <c r="K24" s="62">
        <v>45</v>
      </c>
      <c r="L24" s="63" t="str">
        <f>IF(ISERROR(VLOOKUP(K24,Eje_Pilar_Prop!$C$2:$E$104,2,FALSE))," ",VLOOKUP(K24,Eje_Pilar_Prop!$C$2:$E$104,2,FALSE))</f>
        <v>Gobernanza e influencia local, regional e internacional</v>
      </c>
      <c r="M24" s="63" t="str">
        <f>IF(ISERROR(VLOOKUP(K24,Eje_Pilar_Prop!$C$2:$E$104,3,FALSE))," ",VLOOKUP(K24,Eje_Pilar_Prop!$C$2:$E$104,3,FALSE))</f>
        <v>Eje Transversal 4 Gobierno Legitimo, Fortalecimiento Local y Eficiencia</v>
      </c>
      <c r="N24" s="192" t="s">
        <v>523</v>
      </c>
      <c r="O24" s="192" t="s">
        <v>535</v>
      </c>
      <c r="P24" s="192" t="s">
        <v>569</v>
      </c>
      <c r="Q24" s="205">
        <v>10182400</v>
      </c>
      <c r="R24" s="103"/>
      <c r="S24" s="67"/>
      <c r="T24" s="68"/>
      <c r="U24" s="192"/>
      <c r="V24" s="69">
        <f t="shared" si="0"/>
        <v>10182400</v>
      </c>
      <c r="W24" s="224">
        <v>10182400</v>
      </c>
      <c r="X24" s="207">
        <v>43865</v>
      </c>
      <c r="Y24" s="208">
        <v>43865</v>
      </c>
      <c r="Z24" s="208">
        <v>43986</v>
      </c>
      <c r="AA24" s="198">
        <v>120</v>
      </c>
      <c r="AB24" s="71"/>
      <c r="AC24" s="71"/>
      <c r="AD24" s="173"/>
      <c r="AE24" s="136"/>
      <c r="AF24" s="70"/>
      <c r="AG24" s="65"/>
      <c r="AH24" s="57"/>
      <c r="AI24" s="57"/>
      <c r="AJ24" s="57" t="s">
        <v>598</v>
      </c>
      <c r="AK24" s="57"/>
      <c r="AL24" s="72">
        <f t="shared" si="9"/>
        <v>1</v>
      </c>
      <c r="AN24" s="112">
        <f>IF(SUMPRODUCT((A$14:A24=A24)*(B$14:B24=B24)*(D$14:D24=D24))&gt;1,0,1)</f>
        <v>1</v>
      </c>
      <c r="AO24" s="73" t="str">
        <f t="shared" si="1"/>
        <v>Contratos de prestación de servicios profesionales y de apoyo a la gestión</v>
      </c>
      <c r="AP24" s="73" t="str">
        <f t="shared" si="2"/>
        <v>Contratación directa</v>
      </c>
      <c r="AQ24" s="74" t="str">
        <f>IF(ISBLANK(G24),1,IFERROR(VLOOKUP(G24,Tipo!$C$12:$C$27,1,FALSE),"NO"))</f>
        <v>Prestación de servicios profesionales y de apoyo a la gestión, o para la ejecución de trabajos artísticos que sólo puedan encomendarse a determinadas personas naturales;</v>
      </c>
      <c r="AR24" s="73" t="str">
        <f t="shared" si="3"/>
        <v>Inversión</v>
      </c>
      <c r="AS24" s="73">
        <f>IF(ISBLANK(K24),1,IFERROR(VLOOKUP(K24,Eje_Pilar_Prop!C6:C107,1,FALSE),"NO"))</f>
        <v>45</v>
      </c>
      <c r="AT24" s="73" t="str">
        <f t="shared" si="4"/>
        <v>SECOP II</v>
      </c>
      <c r="AU24" s="38">
        <f t="shared" si="8"/>
        <v>1</v>
      </c>
      <c r="AV24" s="73" t="str">
        <f t="shared" si="5"/>
        <v>Bogotá Mejor para Todos</v>
      </c>
    </row>
    <row r="25" spans="1:48" ht="45" customHeight="1">
      <c r="A25" s="191">
        <v>12</v>
      </c>
      <c r="B25" s="171">
        <v>2020</v>
      </c>
      <c r="C25" s="170" t="s">
        <v>264</v>
      </c>
      <c r="D25" s="197" t="s">
        <v>465</v>
      </c>
      <c r="E25" s="149" t="s">
        <v>225</v>
      </c>
      <c r="F25" s="58" t="s">
        <v>219</v>
      </c>
      <c r="G25" s="59" t="s">
        <v>249</v>
      </c>
      <c r="H25" s="198" t="s">
        <v>500</v>
      </c>
      <c r="I25" s="61" t="s">
        <v>220</v>
      </c>
      <c r="J25" s="186" t="s">
        <v>267</v>
      </c>
      <c r="K25" s="62">
        <v>45</v>
      </c>
      <c r="L25" s="63" t="str">
        <f>IF(ISERROR(VLOOKUP(K25,Eje_Pilar_Prop!$C$2:$E$104,2,FALSE))," ",VLOOKUP(K25,Eje_Pilar_Prop!$C$2:$E$104,2,FALSE))</f>
        <v>Gobernanza e influencia local, regional e internacional</v>
      </c>
      <c r="M25" s="63" t="str">
        <f>IF(ISERROR(VLOOKUP(K25,Eje_Pilar_Prop!$C$2:$E$104,3,FALSE))," ",VLOOKUP(K25,Eje_Pilar_Prop!$C$2:$E$104,3,FALSE))</f>
        <v>Eje Transversal 4 Gobierno Legitimo, Fortalecimiento Local y Eficiencia</v>
      </c>
      <c r="N25" s="192" t="s">
        <v>523</v>
      </c>
      <c r="O25" s="192" t="s">
        <v>536</v>
      </c>
      <c r="P25" s="192" t="s">
        <v>570</v>
      </c>
      <c r="Q25" s="206">
        <v>22822800</v>
      </c>
      <c r="R25" s="103"/>
      <c r="S25" s="67"/>
      <c r="T25" s="68"/>
      <c r="U25" s="192"/>
      <c r="V25" s="69">
        <f t="shared" si="0"/>
        <v>22822800</v>
      </c>
      <c r="W25" s="224">
        <v>22822800</v>
      </c>
      <c r="X25" s="207">
        <v>43866</v>
      </c>
      <c r="Y25" s="208">
        <v>43866</v>
      </c>
      <c r="Z25" s="208">
        <v>43987</v>
      </c>
      <c r="AA25" s="198">
        <v>120</v>
      </c>
      <c r="AB25" s="71"/>
      <c r="AC25" s="71"/>
      <c r="AD25" s="173"/>
      <c r="AE25" s="136"/>
      <c r="AF25" s="70"/>
      <c r="AG25" s="65"/>
      <c r="AH25" s="57"/>
      <c r="AI25" s="57"/>
      <c r="AJ25" s="57" t="s">
        <v>598</v>
      </c>
      <c r="AK25" s="57"/>
      <c r="AL25" s="72">
        <f>IF(ISERROR(W25/V25),"-",(W25/V25))</f>
        <v>1</v>
      </c>
      <c r="AN25" s="112">
        <f>IF(SUMPRODUCT((A$14:A25=A25)*(B$14:B25=B25)*(D$14:D25=D25))&gt;1,0,1)</f>
        <v>1</v>
      </c>
      <c r="AO25" s="73" t="str">
        <f t="shared" si="1"/>
        <v>Contratos de prestación de servicios profesionales y de apoyo a la gestión</v>
      </c>
      <c r="AP25" s="73" t="str">
        <f t="shared" si="2"/>
        <v>Contratación directa</v>
      </c>
      <c r="AQ25" s="74" t="str">
        <f>IF(ISBLANK(G25),1,IFERROR(VLOOKUP(G25,Tipo!$C$12:$C$27,1,FALSE),"NO"))</f>
        <v>Prestación de servicios profesionales y de apoyo a la gestión, o para la ejecución de trabajos artísticos que sólo puedan encomendarse a determinadas personas naturales;</v>
      </c>
      <c r="AR25" s="73" t="str">
        <f t="shared" si="3"/>
        <v>Inversión</v>
      </c>
      <c r="AS25" s="73">
        <f>IF(ISBLANK(K25),1,IFERROR(VLOOKUP(K25,Eje_Pilar_Prop!C7:C108,1,FALSE),"NO"))</f>
        <v>45</v>
      </c>
      <c r="AT25" s="73" t="str">
        <f t="shared" si="4"/>
        <v>SECOP II</v>
      </c>
      <c r="AU25" s="38">
        <f t="shared" si="8"/>
        <v>1</v>
      </c>
      <c r="AV25" s="73" t="str">
        <f t="shared" si="5"/>
        <v>Bogotá Mejor para Todos</v>
      </c>
    </row>
    <row r="26" spans="1:48" ht="45" customHeight="1">
      <c r="A26" s="191">
        <v>13</v>
      </c>
      <c r="B26" s="171">
        <v>2020</v>
      </c>
      <c r="C26" s="170" t="s">
        <v>264</v>
      </c>
      <c r="D26" s="197" t="s">
        <v>466</v>
      </c>
      <c r="E26" s="149" t="s">
        <v>225</v>
      </c>
      <c r="F26" s="58" t="s">
        <v>219</v>
      </c>
      <c r="G26" s="59" t="s">
        <v>249</v>
      </c>
      <c r="H26" s="198" t="s">
        <v>501</v>
      </c>
      <c r="I26" s="61" t="s">
        <v>220</v>
      </c>
      <c r="J26" s="186" t="s">
        <v>267</v>
      </c>
      <c r="K26" s="62">
        <v>45</v>
      </c>
      <c r="L26" s="63" t="str">
        <f>IF(ISERROR(VLOOKUP(K26,Eje_Pilar_Prop!$C$2:$E$104,2,FALSE))," ",VLOOKUP(K26,Eje_Pilar_Prop!$C$2:$E$104,2,FALSE))</f>
        <v>Gobernanza e influencia local, regional e internacional</v>
      </c>
      <c r="M26" s="63" t="str">
        <f>IF(ISERROR(VLOOKUP(K26,Eje_Pilar_Prop!$C$2:$E$104,3,FALSE))," ",VLOOKUP(K26,Eje_Pilar_Prop!$C$2:$E$104,3,FALSE))</f>
        <v>Eje Transversal 4 Gobierno Legitimo, Fortalecimiento Local y Eficiencia</v>
      </c>
      <c r="N26" s="192" t="s">
        <v>523</v>
      </c>
      <c r="O26" s="192" t="s">
        <v>537</v>
      </c>
      <c r="P26" s="192" t="s">
        <v>571</v>
      </c>
      <c r="Q26" s="206">
        <v>15408000</v>
      </c>
      <c r="R26" s="66"/>
      <c r="S26" s="67"/>
      <c r="T26" s="68"/>
      <c r="U26" s="192"/>
      <c r="V26" s="69">
        <f t="shared" si="0"/>
        <v>15408000</v>
      </c>
      <c r="W26" s="224">
        <v>15408000</v>
      </c>
      <c r="X26" s="102"/>
      <c r="Y26" s="208">
        <v>43866</v>
      </c>
      <c r="Z26" s="208">
        <v>43987</v>
      </c>
      <c r="AA26" s="198">
        <v>120</v>
      </c>
      <c r="AB26" s="71"/>
      <c r="AC26" s="71"/>
      <c r="AD26" s="173"/>
      <c r="AE26" s="136"/>
      <c r="AF26" s="70"/>
      <c r="AG26" s="65"/>
      <c r="AH26" s="57"/>
      <c r="AI26" s="57"/>
      <c r="AJ26" s="57" t="s">
        <v>598</v>
      </c>
      <c r="AK26" s="57"/>
      <c r="AL26" s="72">
        <f t="shared" ref="AL26:AL93" si="10">IF(ISERROR(W26/V26),"-",(W26/V26))</f>
        <v>1</v>
      </c>
      <c r="AN26" s="112">
        <f>IF(SUMPRODUCT((A$14:A26=A26)*(B$14:B26=B26)*(D$14:D26=D26))&gt;1,0,1)</f>
        <v>1</v>
      </c>
      <c r="AO26" s="73" t="str">
        <f t="shared" si="1"/>
        <v>Contratos de prestación de servicios profesionales y de apoyo a la gestión</v>
      </c>
      <c r="AP26" s="73" t="str">
        <f t="shared" si="2"/>
        <v>Contratación directa</v>
      </c>
      <c r="AQ26" s="74" t="str">
        <f>IF(ISBLANK(G26),1,IFERROR(VLOOKUP(G26,Tipo!$C$12:$C$27,1,FALSE),"NO"))</f>
        <v>Prestación de servicios profesionales y de apoyo a la gestión, o para la ejecución de trabajos artísticos que sólo puedan encomendarse a determinadas personas naturales;</v>
      </c>
      <c r="AR26" s="73" t="str">
        <f t="shared" si="3"/>
        <v>Inversión</v>
      </c>
      <c r="AS26" s="73">
        <f>IF(ISBLANK(K26),1,IFERROR(VLOOKUP(K26,Eje_Pilar_Prop!C8:C109,1,FALSE),"NO"))</f>
        <v>45</v>
      </c>
      <c r="AT26" s="73" t="str">
        <f t="shared" si="4"/>
        <v>SECOP II</v>
      </c>
      <c r="AU26" s="38">
        <f>IF(OR(YEAR(X26)=2020,ISBLANK(X26)),1,"NO")</f>
        <v>1</v>
      </c>
      <c r="AV26" s="73" t="str">
        <f t="shared" si="5"/>
        <v>Bogotá Mejor para Todos</v>
      </c>
    </row>
    <row r="27" spans="1:48" ht="45" customHeight="1">
      <c r="A27" s="191">
        <v>14</v>
      </c>
      <c r="B27" s="171">
        <v>2020</v>
      </c>
      <c r="C27" s="170" t="s">
        <v>264</v>
      </c>
      <c r="D27" s="197" t="s">
        <v>467</v>
      </c>
      <c r="E27" s="60" t="s">
        <v>225</v>
      </c>
      <c r="F27" s="58" t="s">
        <v>219</v>
      </c>
      <c r="G27" s="59" t="s">
        <v>249</v>
      </c>
      <c r="H27" s="198" t="s">
        <v>502</v>
      </c>
      <c r="I27" s="61" t="s">
        <v>220</v>
      </c>
      <c r="J27" s="186" t="s">
        <v>267</v>
      </c>
      <c r="K27" s="62">
        <v>45</v>
      </c>
      <c r="L27" s="63" t="str">
        <f>IF(ISERROR(VLOOKUP(K27,Eje_Pilar_Prop!$C$2:$E$104,2,FALSE))," ",VLOOKUP(K27,Eje_Pilar_Prop!$C$2:$E$104,2,FALSE))</f>
        <v>Gobernanza e influencia local, regional e internacional</v>
      </c>
      <c r="M27" s="63" t="str">
        <f>IF(ISERROR(VLOOKUP(K27,Eje_Pilar_Prop!$C$2:$E$104,3,FALSE))," ",VLOOKUP(K27,Eje_Pilar_Prop!$C$2:$E$104,3,FALSE))</f>
        <v>Eje Transversal 4 Gobierno Legitimo, Fortalecimiento Local y Eficiencia</v>
      </c>
      <c r="N27" s="192" t="s">
        <v>523</v>
      </c>
      <c r="O27" s="192" t="s">
        <v>538</v>
      </c>
      <c r="P27" s="192" t="s">
        <v>572</v>
      </c>
      <c r="Q27" s="206">
        <v>26298000</v>
      </c>
      <c r="R27" s="66"/>
      <c r="S27" s="67"/>
      <c r="T27" s="68"/>
      <c r="U27" s="192"/>
      <c r="V27" s="69">
        <f t="shared" si="0"/>
        <v>26298000</v>
      </c>
      <c r="W27" s="224">
        <v>26298000</v>
      </c>
      <c r="X27" s="207">
        <v>43866</v>
      </c>
      <c r="Y27" s="208">
        <v>43866</v>
      </c>
      <c r="Z27" s="208">
        <v>43987</v>
      </c>
      <c r="AA27" s="198">
        <v>120</v>
      </c>
      <c r="AB27" s="71"/>
      <c r="AC27" s="71"/>
      <c r="AD27" s="173"/>
      <c r="AE27" s="136"/>
      <c r="AF27" s="70"/>
      <c r="AG27" s="65"/>
      <c r="AH27" s="57"/>
      <c r="AI27" s="57"/>
      <c r="AJ27" s="57" t="s">
        <v>598</v>
      </c>
      <c r="AK27" s="57"/>
      <c r="AL27" s="72">
        <f t="shared" si="10"/>
        <v>1</v>
      </c>
      <c r="AN27" s="112">
        <f>IF(SUMPRODUCT((A$14:A27=A27)*(B$14:B27=B27)*(D$14:D27=D27))&gt;1,0,1)</f>
        <v>1</v>
      </c>
      <c r="AO27" s="73"/>
      <c r="AP27" s="73" t="str">
        <f t="shared" si="2"/>
        <v>Contratación directa</v>
      </c>
      <c r="AQ27" s="74" t="str">
        <f>IF(ISBLANK(G27),1,IFERROR(VLOOKUP(G27,Tipo!$C$12:$C$27,1,FALSE),"NO"))</f>
        <v>Prestación de servicios profesionales y de apoyo a la gestión, o para la ejecución de trabajos artísticos que sólo puedan encomendarse a determinadas personas naturales;</v>
      </c>
      <c r="AR27" s="73" t="str">
        <f t="shared" si="3"/>
        <v>Inversión</v>
      </c>
      <c r="AS27" s="73">
        <f>IF(ISBLANK(K27),1,IFERROR(VLOOKUP(K27,Eje_Pilar_Prop!C9:C110,1,FALSE),"NO"))</f>
        <v>45</v>
      </c>
      <c r="AT27" s="73" t="str">
        <f t="shared" si="4"/>
        <v>SECOP II</v>
      </c>
      <c r="AU27" s="38">
        <f t="shared" ref="AU27:AU91" si="11">IF(OR(YEAR(X27)=2020,ISBLANK(X27)),1,"NO")</f>
        <v>1</v>
      </c>
      <c r="AV27" s="73" t="str">
        <f t="shared" si="5"/>
        <v>Bogotá Mejor para Todos</v>
      </c>
    </row>
    <row r="28" spans="1:48" ht="45" customHeight="1">
      <c r="A28" s="191">
        <v>15</v>
      </c>
      <c r="B28" s="171">
        <v>2020</v>
      </c>
      <c r="C28" s="170" t="s">
        <v>264</v>
      </c>
      <c r="D28" s="197" t="s">
        <v>468</v>
      </c>
      <c r="E28" s="60" t="s">
        <v>225</v>
      </c>
      <c r="F28" s="58" t="s">
        <v>219</v>
      </c>
      <c r="G28" s="59" t="s">
        <v>249</v>
      </c>
      <c r="H28" s="192" t="s">
        <v>503</v>
      </c>
      <c r="I28" s="61" t="s">
        <v>220</v>
      </c>
      <c r="J28" s="186" t="s">
        <v>267</v>
      </c>
      <c r="K28" s="62">
        <v>45</v>
      </c>
      <c r="L28" s="63" t="str">
        <f>IF(ISERROR(VLOOKUP(K28,Eje_Pilar_Prop!$C$2:$E$104,2,FALSE))," ",VLOOKUP(K28,Eje_Pilar_Prop!$C$2:$E$104,2,FALSE))</f>
        <v>Gobernanza e influencia local, regional e internacional</v>
      </c>
      <c r="M28" s="63" t="str">
        <f>IF(ISERROR(VLOOKUP(K28,Eje_Pilar_Prop!$C$2:$E$104,3,FALSE))," ",VLOOKUP(K28,Eje_Pilar_Prop!$C$2:$E$104,3,FALSE))</f>
        <v>Eje Transversal 4 Gobierno Legitimo, Fortalecimiento Local y Eficiencia</v>
      </c>
      <c r="N28" s="192" t="s">
        <v>523</v>
      </c>
      <c r="O28" s="192" t="s">
        <v>539</v>
      </c>
      <c r="P28" s="192" t="s">
        <v>573</v>
      </c>
      <c r="Q28" s="206">
        <v>34058400</v>
      </c>
      <c r="R28" s="66"/>
      <c r="S28" s="67"/>
      <c r="T28" s="68"/>
      <c r="U28" s="192"/>
      <c r="V28" s="69">
        <f t="shared" si="0"/>
        <v>34058400</v>
      </c>
      <c r="W28" s="224">
        <v>34058400</v>
      </c>
      <c r="X28" s="207">
        <v>43867</v>
      </c>
      <c r="Y28" s="208">
        <v>43867</v>
      </c>
      <c r="Z28" s="208">
        <v>43988</v>
      </c>
      <c r="AA28" s="198">
        <v>120</v>
      </c>
      <c r="AB28" s="71"/>
      <c r="AC28" s="71"/>
      <c r="AD28" s="173"/>
      <c r="AE28" s="136"/>
      <c r="AF28" s="70"/>
      <c r="AG28" s="65"/>
      <c r="AH28" s="57"/>
      <c r="AI28" s="57"/>
      <c r="AJ28" s="57" t="s">
        <v>598</v>
      </c>
      <c r="AK28" s="57"/>
      <c r="AL28" s="72">
        <f t="shared" si="10"/>
        <v>1</v>
      </c>
      <c r="AN28" s="112">
        <f>IF(SUMPRODUCT((A$14:A28=A28)*(B$14:B28=B28)*(D$14:D28=D28))&gt;1,0,1)</f>
        <v>1</v>
      </c>
      <c r="AO28" s="73" t="str">
        <f t="shared" si="1"/>
        <v>Contratos de prestación de servicios profesionales y de apoyo a la gestión</v>
      </c>
      <c r="AP28" s="73" t="str">
        <f t="shared" si="2"/>
        <v>Contratación directa</v>
      </c>
      <c r="AQ28" s="74" t="str">
        <f>IF(ISBLANK(G28),1,IFERROR(VLOOKUP(G28,Tipo!$C$12:$C$27,1,FALSE),"NO"))</f>
        <v>Prestación de servicios profesionales y de apoyo a la gestión, o para la ejecución de trabajos artísticos que sólo puedan encomendarse a determinadas personas naturales;</v>
      </c>
      <c r="AR28" s="73" t="str">
        <f t="shared" si="3"/>
        <v>Inversión</v>
      </c>
      <c r="AS28" s="73">
        <f>IF(ISBLANK(K28),1,IFERROR(VLOOKUP(K28,Eje_Pilar_Prop!C10:C111,1,FALSE),"NO"))</f>
        <v>45</v>
      </c>
      <c r="AT28" s="73" t="str">
        <f t="shared" si="4"/>
        <v>SECOP II</v>
      </c>
      <c r="AU28" s="38">
        <f t="shared" si="11"/>
        <v>1</v>
      </c>
      <c r="AV28" s="73" t="str">
        <f t="shared" si="5"/>
        <v>Bogotá Mejor para Todos</v>
      </c>
    </row>
    <row r="29" spans="1:48" ht="45" customHeight="1">
      <c r="A29" s="191">
        <v>16</v>
      </c>
      <c r="B29" s="171">
        <v>2020</v>
      </c>
      <c r="C29" s="170" t="s">
        <v>264</v>
      </c>
      <c r="D29" s="197" t="s">
        <v>469</v>
      </c>
      <c r="E29" s="60" t="s">
        <v>225</v>
      </c>
      <c r="F29" s="58" t="s">
        <v>219</v>
      </c>
      <c r="G29" s="59" t="s">
        <v>249</v>
      </c>
      <c r="H29" s="198" t="s">
        <v>504</v>
      </c>
      <c r="I29" s="61" t="s">
        <v>220</v>
      </c>
      <c r="J29" s="186" t="s">
        <v>267</v>
      </c>
      <c r="K29" s="62">
        <v>45</v>
      </c>
      <c r="L29" s="63" t="str">
        <f>IF(ISERROR(VLOOKUP(K29,Eje_Pilar_Prop!$C$2:$E$104,2,FALSE))," ",VLOOKUP(K29,Eje_Pilar_Prop!$C$2:$E$104,2,FALSE))</f>
        <v>Gobernanza e influencia local, regional e internacional</v>
      </c>
      <c r="M29" s="63" t="str">
        <f>IF(ISERROR(VLOOKUP(K29,Eje_Pilar_Prop!$C$2:$E$104,3,FALSE))," ",VLOOKUP(K29,Eje_Pilar_Prop!$C$2:$E$104,3,FALSE))</f>
        <v>Eje Transversal 4 Gobierno Legitimo, Fortalecimiento Local y Eficiencia</v>
      </c>
      <c r="N29" s="192" t="s">
        <v>523</v>
      </c>
      <c r="O29" s="192" t="s">
        <v>540</v>
      </c>
      <c r="P29" s="192" t="s">
        <v>574</v>
      </c>
      <c r="Q29" s="206">
        <v>32652000</v>
      </c>
      <c r="R29" s="66"/>
      <c r="S29" s="67"/>
      <c r="T29" s="68"/>
      <c r="U29" s="192"/>
      <c r="V29" s="69">
        <f t="shared" si="0"/>
        <v>32652000</v>
      </c>
      <c r="W29" s="224">
        <v>32652000</v>
      </c>
      <c r="X29" s="208">
        <v>43871</v>
      </c>
      <c r="Y29" s="208">
        <v>43871</v>
      </c>
      <c r="Z29" s="208">
        <v>43992</v>
      </c>
      <c r="AA29" s="198">
        <v>120</v>
      </c>
      <c r="AB29" s="71"/>
      <c r="AC29" s="71"/>
      <c r="AD29" s="173"/>
      <c r="AE29" s="136"/>
      <c r="AF29" s="70"/>
      <c r="AG29" s="65"/>
      <c r="AH29" s="57"/>
      <c r="AI29" s="57"/>
      <c r="AJ29" s="57" t="s">
        <v>598</v>
      </c>
      <c r="AK29" s="57"/>
      <c r="AL29" s="72">
        <f t="shared" si="10"/>
        <v>1</v>
      </c>
      <c r="AN29" s="112">
        <f>IF(SUMPRODUCT((A$14:A29=A29)*(B$14:B29=B29)*(D$14:D29=D29))&gt;1,0,1)</f>
        <v>1</v>
      </c>
      <c r="AO29" s="73" t="str">
        <f t="shared" si="1"/>
        <v>Contratos de prestación de servicios profesionales y de apoyo a la gestión</v>
      </c>
      <c r="AP29" s="73" t="str">
        <f t="shared" si="2"/>
        <v>Contratación directa</v>
      </c>
      <c r="AQ29" s="74" t="str">
        <f>IF(ISBLANK(G29),1,IFERROR(VLOOKUP(G29,Tipo!$C$12:$C$27,1,FALSE),"NO"))</f>
        <v>Prestación de servicios profesionales y de apoyo a la gestión, o para la ejecución de trabajos artísticos que sólo puedan encomendarse a determinadas personas naturales;</v>
      </c>
      <c r="AR29" s="73" t="str">
        <f t="shared" si="3"/>
        <v>Inversión</v>
      </c>
      <c r="AS29" s="73">
        <f>IF(ISBLANK(K29),1,IFERROR(VLOOKUP(K29,Eje_Pilar_Prop!C11:C112,1,FALSE),"NO"))</f>
        <v>45</v>
      </c>
      <c r="AT29" s="73" t="str">
        <f t="shared" si="4"/>
        <v>SECOP II</v>
      </c>
      <c r="AU29" s="38">
        <f t="shared" si="11"/>
        <v>1</v>
      </c>
      <c r="AV29" s="73" t="str">
        <f t="shared" si="5"/>
        <v>Bogotá Mejor para Todos</v>
      </c>
    </row>
    <row r="30" spans="1:48" ht="45" customHeight="1">
      <c r="A30" s="191">
        <v>17</v>
      </c>
      <c r="B30" s="171">
        <v>2020</v>
      </c>
      <c r="C30" s="170" t="s">
        <v>264</v>
      </c>
      <c r="D30" s="197" t="s">
        <v>470</v>
      </c>
      <c r="E30" s="60" t="s">
        <v>225</v>
      </c>
      <c r="F30" s="58" t="s">
        <v>219</v>
      </c>
      <c r="G30" s="59" t="s">
        <v>249</v>
      </c>
      <c r="H30" s="198" t="s">
        <v>505</v>
      </c>
      <c r="I30" s="61" t="s">
        <v>220</v>
      </c>
      <c r="J30" s="186" t="s">
        <v>267</v>
      </c>
      <c r="K30" s="62">
        <v>45</v>
      </c>
      <c r="L30" s="63" t="str">
        <f>IF(ISERROR(VLOOKUP(K30,Eje_Pilar_Prop!$C$2:$E$104,2,FALSE))," ",VLOOKUP(K30,Eje_Pilar_Prop!$C$2:$E$104,2,FALSE))</f>
        <v>Gobernanza e influencia local, regional e internacional</v>
      </c>
      <c r="M30" s="63" t="str">
        <f>IF(ISERROR(VLOOKUP(K30,Eje_Pilar_Prop!$C$2:$E$104,3,FALSE))," ",VLOOKUP(K30,Eje_Pilar_Prop!$C$2:$E$104,3,FALSE))</f>
        <v>Eje Transversal 4 Gobierno Legitimo, Fortalecimiento Local y Eficiencia</v>
      </c>
      <c r="N30" s="192" t="s">
        <v>523</v>
      </c>
      <c r="O30" s="192" t="s">
        <v>541</v>
      </c>
      <c r="P30" s="192" t="s">
        <v>575</v>
      </c>
      <c r="Q30" s="206">
        <v>32652000</v>
      </c>
      <c r="R30" s="66"/>
      <c r="S30" s="67"/>
      <c r="T30" s="68"/>
      <c r="U30" s="192"/>
      <c r="V30" s="69">
        <f t="shared" si="0"/>
        <v>32652000</v>
      </c>
      <c r="W30" s="224">
        <v>29931000</v>
      </c>
      <c r="X30" s="208">
        <v>43871</v>
      </c>
      <c r="Y30" s="208">
        <v>43871</v>
      </c>
      <c r="Z30" s="208">
        <v>43992</v>
      </c>
      <c r="AA30" s="198">
        <v>120</v>
      </c>
      <c r="AB30" s="71"/>
      <c r="AC30" s="71"/>
      <c r="AD30" s="173"/>
      <c r="AE30" s="136"/>
      <c r="AF30" s="70"/>
      <c r="AG30" s="65"/>
      <c r="AH30" s="57"/>
      <c r="AI30" s="57"/>
      <c r="AJ30" s="57" t="s">
        <v>598</v>
      </c>
      <c r="AK30" s="57"/>
      <c r="AL30" s="72">
        <f t="shared" si="10"/>
        <v>0.91666666666666663</v>
      </c>
      <c r="AN30" s="112">
        <f>IF(SUMPRODUCT((A$14:A30=A30)*(B$14:B30=B30)*(D$14:D30=D30))&gt;1,0,1)</f>
        <v>1</v>
      </c>
      <c r="AO30" s="73" t="str">
        <f t="shared" si="1"/>
        <v>Contratos de prestación de servicios profesionales y de apoyo a la gestión</v>
      </c>
      <c r="AP30" s="73" t="str">
        <f t="shared" si="2"/>
        <v>Contratación directa</v>
      </c>
      <c r="AQ30" s="74" t="str">
        <f>IF(ISBLANK(G30),1,IFERROR(VLOOKUP(G30,Tipo!$C$12:$C$27,1,FALSE),"NO"))</f>
        <v>Prestación de servicios profesionales y de apoyo a la gestión, o para la ejecución de trabajos artísticos que sólo puedan encomendarse a determinadas personas naturales;</v>
      </c>
      <c r="AR30" s="73" t="str">
        <f t="shared" si="3"/>
        <v>Inversión</v>
      </c>
      <c r="AS30" s="73">
        <f>IF(ISBLANK(K30),1,IFERROR(VLOOKUP(K30,Eje_Pilar_Prop!C12:C113,1,FALSE),"NO"))</f>
        <v>45</v>
      </c>
      <c r="AT30" s="73" t="str">
        <f t="shared" si="4"/>
        <v>SECOP II</v>
      </c>
      <c r="AU30" s="38">
        <f t="shared" si="11"/>
        <v>1</v>
      </c>
      <c r="AV30" s="73" t="str">
        <f t="shared" si="5"/>
        <v>Bogotá Mejor para Todos</v>
      </c>
    </row>
    <row r="31" spans="1:48" ht="45" customHeight="1">
      <c r="A31" s="191">
        <v>18</v>
      </c>
      <c r="B31" s="171">
        <v>2020</v>
      </c>
      <c r="C31" s="170" t="s">
        <v>264</v>
      </c>
      <c r="D31" s="197" t="s">
        <v>471</v>
      </c>
      <c r="E31" s="60" t="s">
        <v>225</v>
      </c>
      <c r="F31" s="58" t="s">
        <v>219</v>
      </c>
      <c r="G31" s="59" t="s">
        <v>249</v>
      </c>
      <c r="H31" s="192" t="s">
        <v>506</v>
      </c>
      <c r="I31" s="61" t="s">
        <v>220</v>
      </c>
      <c r="J31" s="186" t="s">
        <v>267</v>
      </c>
      <c r="K31" s="62">
        <v>45</v>
      </c>
      <c r="L31" s="63" t="str">
        <f>IF(ISERROR(VLOOKUP(K31,Eje_Pilar_Prop!$C$2:$E$104,2,FALSE))," ",VLOOKUP(K31,Eje_Pilar_Prop!$C$2:$E$104,2,FALSE))</f>
        <v>Gobernanza e influencia local, regional e internacional</v>
      </c>
      <c r="M31" s="63" t="str">
        <f>IF(ISERROR(VLOOKUP(K31,Eje_Pilar_Prop!$C$2:$E$104,3,FALSE))," ",VLOOKUP(K31,Eje_Pilar_Prop!$C$2:$E$104,3,FALSE))</f>
        <v>Eje Transversal 4 Gobierno Legitimo, Fortalecimiento Local y Eficiencia</v>
      </c>
      <c r="N31" s="192" t="s">
        <v>523</v>
      </c>
      <c r="O31" s="198" t="s">
        <v>542</v>
      </c>
      <c r="P31" s="192" t="s">
        <v>576</v>
      </c>
      <c r="Q31" s="206">
        <v>20364000</v>
      </c>
      <c r="R31" s="66"/>
      <c r="S31" s="67"/>
      <c r="T31" s="68"/>
      <c r="U31" s="192"/>
      <c r="V31" s="69">
        <f t="shared" si="0"/>
        <v>20364000</v>
      </c>
      <c r="W31" s="224">
        <v>20364000</v>
      </c>
      <c r="X31" s="208">
        <v>43871</v>
      </c>
      <c r="Y31" s="208">
        <v>43871</v>
      </c>
      <c r="Z31" s="208">
        <v>43992</v>
      </c>
      <c r="AA31" s="198">
        <v>120</v>
      </c>
      <c r="AB31" s="71"/>
      <c r="AC31" s="71"/>
      <c r="AD31" s="173"/>
      <c r="AE31" s="136"/>
      <c r="AF31" s="70"/>
      <c r="AG31" s="65"/>
      <c r="AH31" s="57"/>
      <c r="AI31" s="57"/>
      <c r="AJ31" s="57" t="s">
        <v>598</v>
      </c>
      <c r="AK31" s="57"/>
      <c r="AL31" s="72">
        <f t="shared" si="10"/>
        <v>1</v>
      </c>
      <c r="AN31" s="112">
        <f>IF(SUMPRODUCT((A$14:A31=A31)*(B$14:B31=B31)*(D$14:D31=D31))&gt;1,0,1)</f>
        <v>1</v>
      </c>
      <c r="AO31" s="73" t="str">
        <f t="shared" si="1"/>
        <v>Contratos de prestación de servicios profesionales y de apoyo a la gestión</v>
      </c>
      <c r="AP31" s="73" t="str">
        <f t="shared" si="2"/>
        <v>Contratación directa</v>
      </c>
      <c r="AQ31" s="74" t="str">
        <f>IF(ISBLANK(G31),1,IFERROR(VLOOKUP(G31,Tipo!$C$12:$C$27,1,FALSE),"NO"))</f>
        <v>Prestación de servicios profesionales y de apoyo a la gestión, o para la ejecución de trabajos artísticos que sólo puedan encomendarse a determinadas personas naturales;</v>
      </c>
      <c r="AR31" s="73" t="str">
        <f t="shared" si="3"/>
        <v>Inversión</v>
      </c>
      <c r="AS31" s="73">
        <f>IF(ISBLANK(K31),1,IFERROR(VLOOKUP(K31,Eje_Pilar_Prop!C13:C114,1,FALSE),"NO"))</f>
        <v>45</v>
      </c>
      <c r="AT31" s="73" t="str">
        <f t="shared" si="4"/>
        <v>SECOP II</v>
      </c>
      <c r="AU31" s="38">
        <f t="shared" si="11"/>
        <v>1</v>
      </c>
      <c r="AV31" s="73" t="str">
        <f t="shared" si="5"/>
        <v>Bogotá Mejor para Todos</v>
      </c>
    </row>
    <row r="32" spans="1:48" ht="45" customHeight="1">
      <c r="A32" s="191">
        <v>19</v>
      </c>
      <c r="B32" s="171">
        <v>2020</v>
      </c>
      <c r="C32" s="170" t="s">
        <v>264</v>
      </c>
      <c r="D32" s="197" t="s">
        <v>472</v>
      </c>
      <c r="E32" s="60" t="s">
        <v>225</v>
      </c>
      <c r="F32" s="58" t="s">
        <v>219</v>
      </c>
      <c r="G32" s="59" t="s">
        <v>249</v>
      </c>
      <c r="H32" s="192" t="s">
        <v>507</v>
      </c>
      <c r="I32" s="61" t="s">
        <v>220</v>
      </c>
      <c r="J32" s="186" t="s">
        <v>267</v>
      </c>
      <c r="K32" s="62">
        <v>45</v>
      </c>
      <c r="L32" s="63" t="str">
        <f>IF(ISERROR(VLOOKUP(K32,Eje_Pilar_Prop!$C$2:$E$104,2,FALSE))," ",VLOOKUP(K32,Eje_Pilar_Prop!$C$2:$E$104,2,FALSE))</f>
        <v>Gobernanza e influencia local, regional e internacional</v>
      </c>
      <c r="M32" s="63" t="str">
        <f>IF(ISERROR(VLOOKUP(K32,Eje_Pilar_Prop!$C$2:$E$104,3,FALSE))," ",VLOOKUP(K32,Eje_Pilar_Prop!$C$2:$E$104,3,FALSE))</f>
        <v>Eje Transversal 4 Gobierno Legitimo, Fortalecimiento Local y Eficiencia</v>
      </c>
      <c r="N32" s="192" t="s">
        <v>523</v>
      </c>
      <c r="O32" s="192" t="s">
        <v>543</v>
      </c>
      <c r="P32" s="192" t="s">
        <v>577</v>
      </c>
      <c r="Q32" s="206">
        <v>10182000</v>
      </c>
      <c r="R32" s="66"/>
      <c r="S32" s="67"/>
      <c r="T32" s="68"/>
      <c r="U32" s="192"/>
      <c r="V32" s="69">
        <f t="shared" si="0"/>
        <v>10182000</v>
      </c>
      <c r="W32" s="224">
        <v>10182000</v>
      </c>
      <c r="X32" s="208">
        <v>43871</v>
      </c>
      <c r="Y32" s="208">
        <v>43871</v>
      </c>
      <c r="Z32" s="208">
        <v>43992</v>
      </c>
      <c r="AA32" s="198">
        <v>120</v>
      </c>
      <c r="AB32" s="71"/>
      <c r="AC32" s="71"/>
      <c r="AD32" s="173"/>
      <c r="AE32" s="136"/>
      <c r="AF32" s="70"/>
      <c r="AG32" s="65"/>
      <c r="AH32" s="57"/>
      <c r="AI32" s="57"/>
      <c r="AJ32" s="57" t="s">
        <v>598</v>
      </c>
      <c r="AK32" s="57"/>
      <c r="AL32" s="72">
        <f t="shared" si="10"/>
        <v>1</v>
      </c>
      <c r="AN32" s="112">
        <f>IF(SUMPRODUCT((A$14:A32=A32)*(B$14:B32=B32)*(D$14:D32=D32))&gt;1,0,1)</f>
        <v>1</v>
      </c>
      <c r="AO32" s="73" t="str">
        <f t="shared" si="1"/>
        <v>Contratos de prestación de servicios profesionales y de apoyo a la gestión</v>
      </c>
      <c r="AP32" s="73" t="str">
        <f t="shared" si="2"/>
        <v>Contratación directa</v>
      </c>
      <c r="AQ32" s="74" t="str">
        <f>IF(ISBLANK(G32),1,IFERROR(VLOOKUP(G32,Tipo!$C$12:$C$27,1,FALSE),"NO"))</f>
        <v>Prestación de servicios profesionales y de apoyo a la gestión, o para la ejecución de trabajos artísticos que sólo puedan encomendarse a determinadas personas naturales;</v>
      </c>
      <c r="AR32" s="73" t="str">
        <f t="shared" si="3"/>
        <v>Inversión</v>
      </c>
      <c r="AS32" s="73">
        <f>IF(ISBLANK(K32),1,IFERROR(VLOOKUP(K32,Eje_Pilar_Prop!C14:C115,1,FALSE),"NO"))</f>
        <v>45</v>
      </c>
      <c r="AT32" s="73" t="str">
        <f t="shared" si="4"/>
        <v>SECOP II</v>
      </c>
      <c r="AU32" s="38">
        <f t="shared" si="11"/>
        <v>1</v>
      </c>
      <c r="AV32" s="73" t="str">
        <f t="shared" si="5"/>
        <v>Bogotá Mejor para Todos</v>
      </c>
    </row>
    <row r="33" spans="1:48" ht="45" customHeight="1">
      <c r="A33" s="191">
        <v>20</v>
      </c>
      <c r="B33" s="171">
        <v>2020</v>
      </c>
      <c r="C33" s="170" t="s">
        <v>264</v>
      </c>
      <c r="D33" s="197" t="s">
        <v>473</v>
      </c>
      <c r="E33" s="60" t="s">
        <v>225</v>
      </c>
      <c r="F33" s="58" t="s">
        <v>219</v>
      </c>
      <c r="G33" s="59" t="s">
        <v>249</v>
      </c>
      <c r="H33" s="198" t="s">
        <v>508</v>
      </c>
      <c r="I33" s="61" t="s">
        <v>220</v>
      </c>
      <c r="J33" s="186" t="s">
        <v>267</v>
      </c>
      <c r="K33" s="62">
        <v>17</v>
      </c>
      <c r="L33" s="63" t="str">
        <f>IF(ISERROR(VLOOKUP(K33,Eje_Pilar_Prop!$C$2:$E$104,2,FALSE))," ",VLOOKUP(K33,Eje_Pilar_Prop!$C$2:$E$104,2,FALSE))</f>
        <v>Espacio público, derecho de todos</v>
      </c>
      <c r="M33" s="63" t="str">
        <f>IF(ISERROR(VLOOKUP(K33,Eje_Pilar_Prop!$C$2:$E$104,3,FALSE))," ",VLOOKUP(K33,Eje_Pilar_Prop!$C$2:$E$104,3,FALSE))</f>
        <v>Pilar 2 Democracía Urbana</v>
      </c>
      <c r="N33" s="192" t="s">
        <v>524</v>
      </c>
      <c r="O33" s="192" t="s">
        <v>544</v>
      </c>
      <c r="P33" s="192" t="s">
        <v>578</v>
      </c>
      <c r="Q33" s="206">
        <v>16800000</v>
      </c>
      <c r="R33" s="66"/>
      <c r="S33" s="67"/>
      <c r="T33" s="68"/>
      <c r="U33" s="192"/>
      <c r="V33" s="69">
        <f t="shared" si="0"/>
        <v>16800000</v>
      </c>
      <c r="W33" s="224">
        <v>16800000</v>
      </c>
      <c r="X33" s="208">
        <v>43872</v>
      </c>
      <c r="Y33" s="208">
        <v>43872</v>
      </c>
      <c r="Z33" s="208">
        <v>43993</v>
      </c>
      <c r="AA33" s="198">
        <v>120</v>
      </c>
      <c r="AB33" s="71"/>
      <c r="AC33" s="71"/>
      <c r="AD33" s="173"/>
      <c r="AE33" s="136"/>
      <c r="AF33" s="70"/>
      <c r="AG33" s="65"/>
      <c r="AH33" s="57"/>
      <c r="AI33" s="57"/>
      <c r="AJ33" s="57" t="s">
        <v>598</v>
      </c>
      <c r="AK33" s="57"/>
      <c r="AL33" s="72">
        <f t="shared" si="10"/>
        <v>1</v>
      </c>
      <c r="AN33" s="112">
        <f>IF(SUMPRODUCT((A$14:A33=A33)*(B$14:B33=B33)*(D$14:D33=D33))&gt;1,0,1)</f>
        <v>1</v>
      </c>
      <c r="AO33" s="73" t="str">
        <f t="shared" si="1"/>
        <v>Contratos de prestación de servicios profesionales y de apoyo a la gestión</v>
      </c>
      <c r="AP33" s="73" t="str">
        <f t="shared" si="2"/>
        <v>Contratación directa</v>
      </c>
      <c r="AQ33" s="74" t="str">
        <f>IF(ISBLANK(G33),1,IFERROR(VLOOKUP(G33,Tipo!$C$12:$C$27,1,FALSE),"NO"))</f>
        <v>Prestación de servicios profesionales y de apoyo a la gestión, o para la ejecución de trabajos artísticos que sólo puedan encomendarse a determinadas personas naturales;</v>
      </c>
      <c r="AR33" s="73" t="str">
        <f t="shared" si="3"/>
        <v>Inversión</v>
      </c>
      <c r="AS33" s="73">
        <f>IF(ISBLANK(K33),1,IFERROR(VLOOKUP(K33,Eje_Pilar_Prop!C15:C116,1,FALSE),"NO"))</f>
        <v>17</v>
      </c>
      <c r="AT33" s="73" t="str">
        <f t="shared" si="4"/>
        <v>SECOP II</v>
      </c>
      <c r="AU33" s="38">
        <f t="shared" si="11"/>
        <v>1</v>
      </c>
      <c r="AV33" s="73" t="str">
        <f t="shared" si="5"/>
        <v>Bogotá Mejor para Todos</v>
      </c>
    </row>
    <row r="34" spans="1:48" ht="45" customHeight="1">
      <c r="A34" s="191">
        <v>21</v>
      </c>
      <c r="B34" s="171">
        <v>2020</v>
      </c>
      <c r="C34" s="170" t="s">
        <v>264</v>
      </c>
      <c r="D34" s="197" t="s">
        <v>474</v>
      </c>
      <c r="E34" s="60" t="s">
        <v>225</v>
      </c>
      <c r="F34" s="58" t="s">
        <v>219</v>
      </c>
      <c r="G34" s="59" t="s">
        <v>249</v>
      </c>
      <c r="H34" s="198" t="s">
        <v>509</v>
      </c>
      <c r="I34" s="61" t="s">
        <v>220</v>
      </c>
      <c r="J34" s="186" t="s">
        <v>267</v>
      </c>
      <c r="K34" s="62">
        <v>45</v>
      </c>
      <c r="L34" s="63" t="str">
        <f>IF(ISERROR(VLOOKUP(K34,Eje_Pilar_Prop!$C$2:$E$104,2,FALSE))," ",VLOOKUP(K34,Eje_Pilar_Prop!$C$2:$E$104,2,FALSE))</f>
        <v>Gobernanza e influencia local, regional e internacional</v>
      </c>
      <c r="M34" s="63" t="str">
        <f>IF(ISERROR(VLOOKUP(K34,Eje_Pilar_Prop!$C$2:$E$104,3,FALSE))," ",VLOOKUP(K34,Eje_Pilar_Prop!$C$2:$E$104,3,FALSE))</f>
        <v>Eje Transversal 4 Gobierno Legitimo, Fortalecimiento Local y Eficiencia</v>
      </c>
      <c r="N34" s="192" t="s">
        <v>523</v>
      </c>
      <c r="O34" s="198" t="s">
        <v>545</v>
      </c>
      <c r="P34" s="192" t="s">
        <v>579</v>
      </c>
      <c r="Q34" s="206">
        <v>19308000</v>
      </c>
      <c r="R34" s="66"/>
      <c r="S34" s="67"/>
      <c r="T34" s="68"/>
      <c r="U34" s="192"/>
      <c r="V34" s="69">
        <f t="shared" si="0"/>
        <v>19308000</v>
      </c>
      <c r="W34" s="224">
        <v>19308000</v>
      </c>
      <c r="X34" s="208">
        <v>43872</v>
      </c>
      <c r="Y34" s="208">
        <v>43872</v>
      </c>
      <c r="Z34" s="208">
        <v>43993</v>
      </c>
      <c r="AA34" s="198">
        <v>120</v>
      </c>
      <c r="AB34" s="71"/>
      <c r="AC34" s="71"/>
      <c r="AD34" s="173"/>
      <c r="AE34" s="136"/>
      <c r="AF34" s="70"/>
      <c r="AG34" s="65"/>
      <c r="AH34" s="57"/>
      <c r="AI34" s="57"/>
      <c r="AJ34" s="57" t="s">
        <v>598</v>
      </c>
      <c r="AK34" s="57"/>
      <c r="AL34" s="72">
        <f t="shared" si="10"/>
        <v>1</v>
      </c>
      <c r="AN34" s="112">
        <f>IF(SUMPRODUCT((A$14:A34=A34)*(B$14:B34=B34)*(D$14:D34=D34))&gt;1,0,1)</f>
        <v>1</v>
      </c>
      <c r="AO34" s="73" t="str">
        <f t="shared" si="1"/>
        <v>Contratos de prestación de servicios profesionales y de apoyo a la gestión</v>
      </c>
      <c r="AP34" s="73" t="str">
        <f t="shared" si="2"/>
        <v>Contratación directa</v>
      </c>
      <c r="AQ34" s="74" t="str">
        <f>IF(ISBLANK(G34),1,IFERROR(VLOOKUP(G34,Tipo!$C$12:$C$27,1,FALSE),"NO"))</f>
        <v>Prestación de servicios profesionales y de apoyo a la gestión, o para la ejecución de trabajos artísticos que sólo puedan encomendarse a determinadas personas naturales;</v>
      </c>
      <c r="AR34" s="73" t="str">
        <f t="shared" si="3"/>
        <v>Inversión</v>
      </c>
      <c r="AS34" s="73">
        <f>IF(ISBLANK(K34),1,IFERROR(VLOOKUP(K34,Eje_Pilar_Prop!C16:C117,1,FALSE),"NO"))</f>
        <v>45</v>
      </c>
      <c r="AT34" s="73" t="str">
        <f t="shared" si="4"/>
        <v>SECOP II</v>
      </c>
      <c r="AV34" s="73" t="str">
        <f t="shared" si="5"/>
        <v>Bogotá Mejor para Todos</v>
      </c>
    </row>
    <row r="35" spans="1:48" ht="45" customHeight="1">
      <c r="A35" s="191">
        <v>22</v>
      </c>
      <c r="B35" s="171">
        <v>2020</v>
      </c>
      <c r="C35" s="170" t="s">
        <v>264</v>
      </c>
      <c r="D35" s="197" t="s">
        <v>475</v>
      </c>
      <c r="E35" s="60" t="s">
        <v>225</v>
      </c>
      <c r="F35" s="58" t="s">
        <v>219</v>
      </c>
      <c r="G35" s="59" t="s">
        <v>249</v>
      </c>
      <c r="H35" s="192" t="s">
        <v>510</v>
      </c>
      <c r="I35" s="61" t="s">
        <v>220</v>
      </c>
      <c r="J35" s="186" t="s">
        <v>267</v>
      </c>
      <c r="K35" s="62">
        <v>45</v>
      </c>
      <c r="L35" s="63" t="str">
        <f>IF(ISERROR(VLOOKUP(K35,Eje_Pilar_Prop!$C$2:$E$104,2,FALSE))," ",VLOOKUP(K35,Eje_Pilar_Prop!$C$2:$E$104,2,FALSE))</f>
        <v>Gobernanza e influencia local, regional e internacional</v>
      </c>
      <c r="M35" s="63" t="str">
        <f>IF(ISERROR(VLOOKUP(K35,Eje_Pilar_Prop!$C$2:$E$104,3,FALSE))," ",VLOOKUP(K35,Eje_Pilar_Prop!$C$2:$E$104,3,FALSE))</f>
        <v>Eje Transversal 4 Gobierno Legitimo, Fortalecimiento Local y Eficiencia</v>
      </c>
      <c r="N35" s="192" t="s">
        <v>523</v>
      </c>
      <c r="O35" s="198" t="s">
        <v>546</v>
      </c>
      <c r="P35" s="192" t="s">
        <v>580</v>
      </c>
      <c r="Q35" s="206">
        <v>19308000</v>
      </c>
      <c r="R35" s="66"/>
      <c r="S35" s="67"/>
      <c r="T35" s="68"/>
      <c r="U35" s="192"/>
      <c r="V35" s="69">
        <f t="shared" si="0"/>
        <v>19308000</v>
      </c>
      <c r="W35" s="224">
        <v>17538100</v>
      </c>
      <c r="X35" s="208">
        <v>43872</v>
      </c>
      <c r="Y35" s="208">
        <v>43872</v>
      </c>
      <c r="Z35" s="208">
        <v>43993</v>
      </c>
      <c r="AA35" s="198">
        <v>120</v>
      </c>
      <c r="AB35" s="71"/>
      <c r="AC35" s="71"/>
      <c r="AD35" s="173"/>
      <c r="AE35" s="136"/>
      <c r="AF35" s="70"/>
      <c r="AG35" s="65"/>
      <c r="AH35" s="57"/>
      <c r="AI35" s="57"/>
      <c r="AJ35" s="57" t="s">
        <v>598</v>
      </c>
      <c r="AK35" s="57"/>
      <c r="AL35" s="72">
        <f t="shared" si="10"/>
        <v>0.90833333333333333</v>
      </c>
      <c r="AN35" s="112">
        <f>IF(SUMPRODUCT((A$14:A35=A35)*(B$14:B35=B35)*(D$14:D35=D35))&gt;1,0,1)</f>
        <v>1</v>
      </c>
      <c r="AO35" s="73" t="str">
        <f t="shared" si="1"/>
        <v>Contratos de prestación de servicios profesionales y de apoyo a la gestión</v>
      </c>
      <c r="AP35" s="73" t="str">
        <f t="shared" si="2"/>
        <v>Contratación directa</v>
      </c>
      <c r="AQ35" s="74" t="str">
        <f>IF(ISBLANK(G35),1,IFERROR(VLOOKUP(G35,Tipo!$C$12:$C$27,1,FALSE),"NO"))</f>
        <v>Prestación de servicios profesionales y de apoyo a la gestión, o para la ejecución de trabajos artísticos que sólo puedan encomendarse a determinadas personas naturales;</v>
      </c>
      <c r="AR35" s="73" t="str">
        <f t="shared" si="3"/>
        <v>Inversión</v>
      </c>
      <c r="AS35" s="73">
        <f>IF(ISBLANK(K35),1,IFERROR(VLOOKUP(K35,Eje_Pilar_Prop!C17:C118,1,FALSE),"NO"))</f>
        <v>45</v>
      </c>
      <c r="AT35" s="73" t="str">
        <f t="shared" si="4"/>
        <v>SECOP II</v>
      </c>
      <c r="AU35" s="38">
        <f t="shared" si="11"/>
        <v>1</v>
      </c>
      <c r="AV35" s="73" t="str">
        <f t="shared" si="5"/>
        <v>Bogotá Mejor para Todos</v>
      </c>
    </row>
    <row r="36" spans="1:48" ht="45" customHeight="1">
      <c r="A36" s="191">
        <v>23</v>
      </c>
      <c r="B36" s="171">
        <v>2020</v>
      </c>
      <c r="C36" s="170" t="s">
        <v>264</v>
      </c>
      <c r="D36" s="197" t="s">
        <v>476</v>
      </c>
      <c r="E36" s="60" t="s">
        <v>225</v>
      </c>
      <c r="F36" s="58" t="s">
        <v>219</v>
      </c>
      <c r="G36" s="59" t="s">
        <v>249</v>
      </c>
      <c r="H36" s="192" t="s">
        <v>510</v>
      </c>
      <c r="I36" s="61" t="s">
        <v>220</v>
      </c>
      <c r="J36" s="186" t="s">
        <v>267</v>
      </c>
      <c r="K36" s="62">
        <v>45</v>
      </c>
      <c r="L36" s="63" t="str">
        <f>IF(ISERROR(VLOOKUP(K36,Eje_Pilar_Prop!$C$2:$E$104,2,FALSE))," ",VLOOKUP(K36,Eje_Pilar_Prop!$C$2:$E$104,2,FALSE))</f>
        <v>Gobernanza e influencia local, regional e internacional</v>
      </c>
      <c r="M36" s="63" t="str">
        <f>IF(ISERROR(VLOOKUP(K36,Eje_Pilar_Prop!$C$2:$E$104,3,FALSE))," ",VLOOKUP(K36,Eje_Pilar_Prop!$C$2:$E$104,3,FALSE))</f>
        <v>Eje Transversal 4 Gobierno Legitimo, Fortalecimiento Local y Eficiencia</v>
      </c>
      <c r="N36" s="192" t="s">
        <v>523</v>
      </c>
      <c r="O36" s="192" t="s">
        <v>547</v>
      </c>
      <c r="P36" s="192" t="s">
        <v>581</v>
      </c>
      <c r="Q36" s="206">
        <v>19308000</v>
      </c>
      <c r="R36" s="66"/>
      <c r="S36" s="67"/>
      <c r="T36" s="68"/>
      <c r="U36" s="192"/>
      <c r="V36" s="69">
        <f t="shared" si="0"/>
        <v>19308000</v>
      </c>
      <c r="W36" s="224">
        <v>19308000</v>
      </c>
      <c r="X36" s="208">
        <v>43872</v>
      </c>
      <c r="Y36" s="208">
        <v>43872</v>
      </c>
      <c r="Z36" s="208">
        <v>43993</v>
      </c>
      <c r="AA36" s="198">
        <v>120</v>
      </c>
      <c r="AB36" s="71"/>
      <c r="AC36" s="71"/>
      <c r="AD36" s="173"/>
      <c r="AE36" s="136"/>
      <c r="AF36" s="70"/>
      <c r="AG36" s="65"/>
      <c r="AH36" s="57"/>
      <c r="AI36" s="57"/>
      <c r="AJ36" s="57" t="s">
        <v>598</v>
      </c>
      <c r="AK36" s="57"/>
      <c r="AL36" s="72">
        <f t="shared" si="10"/>
        <v>1</v>
      </c>
      <c r="AN36" s="112">
        <f>IF(SUMPRODUCT((A$14:A36=A36)*(B$14:B36=B36)*(D$14:D36=D36))&gt;1,0,1)</f>
        <v>1</v>
      </c>
      <c r="AO36" s="73" t="str">
        <f t="shared" si="1"/>
        <v>Contratos de prestación de servicios profesionales y de apoyo a la gestión</v>
      </c>
      <c r="AP36" s="73" t="str">
        <f t="shared" si="2"/>
        <v>Contratación directa</v>
      </c>
      <c r="AQ36" s="74" t="str">
        <f>IF(ISBLANK(G36),1,IFERROR(VLOOKUP(G36,Tipo!$C$12:$C$27,1,FALSE),"NO"))</f>
        <v>Prestación de servicios profesionales y de apoyo a la gestión, o para la ejecución de trabajos artísticos que sólo puedan encomendarse a determinadas personas naturales;</v>
      </c>
      <c r="AR36" s="73" t="str">
        <f t="shared" si="3"/>
        <v>Inversión</v>
      </c>
      <c r="AS36" s="73">
        <f>IF(ISBLANK(K36),1,IFERROR(VLOOKUP(K36,Eje_Pilar_Prop!C18:C119,1,FALSE),"NO"))</f>
        <v>45</v>
      </c>
      <c r="AT36" s="73" t="str">
        <f t="shared" si="4"/>
        <v>SECOP II</v>
      </c>
      <c r="AU36" s="38">
        <f t="shared" si="11"/>
        <v>1</v>
      </c>
      <c r="AV36" s="73" t="str">
        <f t="shared" si="5"/>
        <v>Bogotá Mejor para Todos</v>
      </c>
    </row>
    <row r="37" spans="1:48" ht="45" customHeight="1">
      <c r="A37" s="191">
        <v>24</v>
      </c>
      <c r="B37" s="171">
        <v>2020</v>
      </c>
      <c r="C37" s="170" t="s">
        <v>264</v>
      </c>
      <c r="D37" s="197" t="s">
        <v>477</v>
      </c>
      <c r="E37" s="60" t="s">
        <v>225</v>
      </c>
      <c r="F37" s="58" t="s">
        <v>219</v>
      </c>
      <c r="G37" s="59" t="s">
        <v>249</v>
      </c>
      <c r="H37" s="198" t="s">
        <v>511</v>
      </c>
      <c r="I37" s="61" t="s">
        <v>220</v>
      </c>
      <c r="J37" s="186" t="s">
        <v>267</v>
      </c>
      <c r="K37" s="62">
        <v>17</v>
      </c>
      <c r="L37" s="63" t="str">
        <f>IF(ISERROR(VLOOKUP(K37,Eje_Pilar_Prop!$C$2:$E$104,2,FALSE))," ",VLOOKUP(K37,Eje_Pilar_Prop!$C$2:$E$104,2,FALSE))</f>
        <v>Espacio público, derecho de todos</v>
      </c>
      <c r="M37" s="63" t="str">
        <f>IF(ISERROR(VLOOKUP(K37,Eje_Pilar_Prop!$C$2:$E$104,3,FALSE))," ",VLOOKUP(K37,Eje_Pilar_Prop!$C$2:$E$104,3,FALSE))</f>
        <v>Pilar 2 Democracía Urbana</v>
      </c>
      <c r="N37" s="192" t="s">
        <v>524</v>
      </c>
      <c r="O37" s="192" t="s">
        <v>548</v>
      </c>
      <c r="P37" s="192" t="s">
        <v>582</v>
      </c>
      <c r="Q37" s="206">
        <v>16800000</v>
      </c>
      <c r="R37" s="66"/>
      <c r="S37" s="67"/>
      <c r="T37" s="68"/>
      <c r="U37" s="192"/>
      <c r="V37" s="69">
        <f t="shared" si="0"/>
        <v>16800000</v>
      </c>
      <c r="W37" s="224">
        <v>16800000</v>
      </c>
      <c r="X37" s="208">
        <v>43872</v>
      </c>
      <c r="Y37" s="208">
        <v>43872</v>
      </c>
      <c r="Z37" s="208">
        <v>43993</v>
      </c>
      <c r="AA37" s="198">
        <v>120</v>
      </c>
      <c r="AB37" s="71"/>
      <c r="AC37" s="71"/>
      <c r="AD37" s="173"/>
      <c r="AE37" s="136"/>
      <c r="AF37" s="70"/>
      <c r="AG37" s="65"/>
      <c r="AH37" s="57"/>
      <c r="AI37" s="57"/>
      <c r="AJ37" s="57" t="s">
        <v>598</v>
      </c>
      <c r="AK37" s="57"/>
      <c r="AL37" s="72">
        <f t="shared" si="10"/>
        <v>1</v>
      </c>
      <c r="AN37" s="112">
        <f>IF(SUMPRODUCT((A$14:A37=A37)*(B$14:B37=B37)*(D$14:D37=D37))&gt;1,0,1)</f>
        <v>1</v>
      </c>
      <c r="AO37" s="73" t="str">
        <f t="shared" si="1"/>
        <v>Contratos de prestación de servicios profesionales y de apoyo a la gestión</v>
      </c>
      <c r="AP37" s="73" t="str">
        <f t="shared" si="2"/>
        <v>Contratación directa</v>
      </c>
      <c r="AQ37" s="74" t="str">
        <f>IF(ISBLANK(G37),1,IFERROR(VLOOKUP(G37,Tipo!$C$12:$C$27,1,FALSE),"NO"))</f>
        <v>Prestación de servicios profesionales y de apoyo a la gestión, o para la ejecución de trabajos artísticos que sólo puedan encomendarse a determinadas personas naturales;</v>
      </c>
      <c r="AR37" s="73" t="str">
        <f t="shared" si="3"/>
        <v>Inversión</v>
      </c>
      <c r="AS37" s="73">
        <f>IF(ISBLANK(K37),1,IFERROR(VLOOKUP(K37,Eje_Pilar_Prop!C19:C120,1,FALSE),"NO"))</f>
        <v>17</v>
      </c>
      <c r="AT37" s="73" t="str">
        <f t="shared" si="4"/>
        <v>SECOP II</v>
      </c>
      <c r="AU37" s="38">
        <f t="shared" si="11"/>
        <v>1</v>
      </c>
      <c r="AV37" s="73" t="str">
        <f t="shared" si="5"/>
        <v>Bogotá Mejor para Todos</v>
      </c>
    </row>
    <row r="38" spans="1:48" ht="45" customHeight="1">
      <c r="A38" s="191">
        <v>25</v>
      </c>
      <c r="B38" s="171">
        <v>2020</v>
      </c>
      <c r="C38" s="170" t="s">
        <v>264</v>
      </c>
      <c r="D38" s="197" t="s">
        <v>478</v>
      </c>
      <c r="E38" s="60" t="s">
        <v>225</v>
      </c>
      <c r="F38" s="58" t="s">
        <v>219</v>
      </c>
      <c r="G38" s="59" t="s">
        <v>249</v>
      </c>
      <c r="H38" s="198" t="s">
        <v>511</v>
      </c>
      <c r="I38" s="61" t="s">
        <v>220</v>
      </c>
      <c r="J38" s="186" t="s">
        <v>267</v>
      </c>
      <c r="K38" s="62">
        <v>17</v>
      </c>
      <c r="L38" s="63" t="str">
        <f>IF(ISERROR(VLOOKUP(K38,Eje_Pilar_Prop!$C$2:$E$104,2,FALSE))," ",VLOOKUP(K38,Eje_Pilar_Prop!$C$2:$E$104,2,FALSE))</f>
        <v>Espacio público, derecho de todos</v>
      </c>
      <c r="M38" s="63" t="str">
        <f>IF(ISERROR(VLOOKUP(K38,Eje_Pilar_Prop!$C$2:$E$104,3,FALSE))," ",VLOOKUP(K38,Eje_Pilar_Prop!$C$2:$E$104,3,FALSE))</f>
        <v>Pilar 2 Democracía Urbana</v>
      </c>
      <c r="N38" s="192" t="s">
        <v>524</v>
      </c>
      <c r="O38" s="192" t="s">
        <v>549</v>
      </c>
      <c r="P38" s="192" t="s">
        <v>583</v>
      </c>
      <c r="Q38" s="206">
        <v>16800000</v>
      </c>
      <c r="R38" s="66"/>
      <c r="S38" s="67"/>
      <c r="T38" s="68"/>
      <c r="U38" s="192"/>
      <c r="V38" s="69">
        <f t="shared" si="0"/>
        <v>16800000</v>
      </c>
      <c r="W38" s="224">
        <v>16800000</v>
      </c>
      <c r="X38" s="208">
        <v>43872</v>
      </c>
      <c r="Y38" s="208">
        <v>43872</v>
      </c>
      <c r="Z38" s="208">
        <v>43993</v>
      </c>
      <c r="AA38" s="198">
        <v>120</v>
      </c>
      <c r="AB38" s="71"/>
      <c r="AC38" s="71"/>
      <c r="AD38" s="173"/>
      <c r="AE38" s="136"/>
      <c r="AF38" s="70"/>
      <c r="AG38" s="65"/>
      <c r="AH38" s="57"/>
      <c r="AI38" s="57"/>
      <c r="AJ38" s="57" t="s">
        <v>598</v>
      </c>
      <c r="AK38" s="57"/>
      <c r="AL38" s="72">
        <f t="shared" si="10"/>
        <v>1</v>
      </c>
      <c r="AN38" s="112">
        <f>IF(SUMPRODUCT((A$14:A38=A38)*(B$14:B38=B38)*(D$14:D38=D38))&gt;1,0,1)</f>
        <v>1</v>
      </c>
      <c r="AO38" s="73" t="str">
        <f t="shared" si="1"/>
        <v>Contratos de prestación de servicios profesionales y de apoyo a la gestión</v>
      </c>
      <c r="AP38" s="73" t="str">
        <f t="shared" si="2"/>
        <v>Contratación directa</v>
      </c>
      <c r="AQ38" s="74" t="str">
        <f>IF(ISBLANK(G38),1,IFERROR(VLOOKUP(G38,Tipo!$C$12:$C$27,1,FALSE),"NO"))</f>
        <v>Prestación de servicios profesionales y de apoyo a la gestión, o para la ejecución de trabajos artísticos que sólo puedan encomendarse a determinadas personas naturales;</v>
      </c>
      <c r="AR38" s="73" t="str">
        <f t="shared" si="3"/>
        <v>Inversión</v>
      </c>
      <c r="AS38" s="73" t="str">
        <f>IF(ISBLANK(K38),1,IFERROR(VLOOKUP(K38,Eje_Pilar_Prop!C20:C121,1,FALSE),"NO"))</f>
        <v>NO</v>
      </c>
      <c r="AT38" s="73" t="str">
        <f t="shared" si="4"/>
        <v>SECOP II</v>
      </c>
      <c r="AU38" s="38">
        <f t="shared" si="11"/>
        <v>1</v>
      </c>
      <c r="AV38" s="73" t="str">
        <f t="shared" si="5"/>
        <v>Bogotá Mejor para Todos</v>
      </c>
    </row>
    <row r="39" spans="1:48" ht="45" customHeight="1">
      <c r="A39" s="191">
        <v>26</v>
      </c>
      <c r="B39" s="171">
        <v>2020</v>
      </c>
      <c r="C39" s="170" t="s">
        <v>264</v>
      </c>
      <c r="D39" s="197" t="s">
        <v>479</v>
      </c>
      <c r="E39" s="60" t="s">
        <v>225</v>
      </c>
      <c r="F39" s="58" t="s">
        <v>219</v>
      </c>
      <c r="G39" s="59" t="s">
        <v>249</v>
      </c>
      <c r="H39" s="198" t="s">
        <v>512</v>
      </c>
      <c r="I39" s="61" t="s">
        <v>220</v>
      </c>
      <c r="J39" s="186" t="s">
        <v>267</v>
      </c>
      <c r="K39" s="62">
        <v>45</v>
      </c>
      <c r="L39" s="63" t="str">
        <f>IF(ISERROR(VLOOKUP(K39,Eje_Pilar_Prop!$C$2:$E$104,2,FALSE))," ",VLOOKUP(K39,Eje_Pilar_Prop!$C$2:$E$104,2,FALSE))</f>
        <v>Gobernanza e influencia local, regional e internacional</v>
      </c>
      <c r="M39" s="63" t="str">
        <f>IF(ISERROR(VLOOKUP(K39,Eje_Pilar_Prop!$C$2:$E$104,3,FALSE))," ",VLOOKUP(K39,Eje_Pilar_Prop!$C$2:$E$104,3,FALSE))</f>
        <v>Eje Transversal 4 Gobierno Legitimo, Fortalecimiento Local y Eficiencia</v>
      </c>
      <c r="N39" s="192" t="s">
        <v>523</v>
      </c>
      <c r="O39" s="198" t="s">
        <v>550</v>
      </c>
      <c r="P39" s="192" t="s">
        <v>584</v>
      </c>
      <c r="Q39" s="206">
        <v>12814800</v>
      </c>
      <c r="R39" s="66"/>
      <c r="S39" s="67"/>
      <c r="T39" s="68"/>
      <c r="U39" s="192"/>
      <c r="V39" s="69">
        <f t="shared" si="0"/>
        <v>12814800</v>
      </c>
      <c r="W39" s="224">
        <v>12814800</v>
      </c>
      <c r="X39" s="208">
        <v>43872</v>
      </c>
      <c r="Y39" s="208">
        <v>43872</v>
      </c>
      <c r="Z39" s="208">
        <v>43993</v>
      </c>
      <c r="AA39" s="198">
        <v>120</v>
      </c>
      <c r="AB39" s="71"/>
      <c r="AC39" s="71"/>
      <c r="AD39" s="173"/>
      <c r="AE39" s="136"/>
      <c r="AF39" s="70"/>
      <c r="AG39" s="65"/>
      <c r="AH39" s="57"/>
      <c r="AI39" s="57"/>
      <c r="AJ39" s="57" t="s">
        <v>598</v>
      </c>
      <c r="AK39" s="57"/>
      <c r="AL39" s="72">
        <f t="shared" si="10"/>
        <v>1</v>
      </c>
      <c r="AN39" s="112">
        <f>IF(SUMPRODUCT((A$14:A39=A39)*(B$14:B39=B39)*(D$14:D39=D39))&gt;1,0,1)</f>
        <v>1</v>
      </c>
      <c r="AO39" s="73" t="str">
        <f t="shared" si="1"/>
        <v>Contratos de prestación de servicios profesionales y de apoyo a la gestión</v>
      </c>
      <c r="AP39" s="73" t="str">
        <f t="shared" si="2"/>
        <v>Contratación directa</v>
      </c>
      <c r="AQ39" s="74" t="str">
        <f>IF(ISBLANK(G39),1,IFERROR(VLOOKUP(G39,Tipo!$C$12:$C$27,1,FALSE),"NO"))</f>
        <v>Prestación de servicios profesionales y de apoyo a la gestión, o para la ejecución de trabajos artísticos que sólo puedan encomendarse a determinadas personas naturales;</v>
      </c>
      <c r="AR39" s="73" t="str">
        <f t="shared" si="3"/>
        <v>Inversión</v>
      </c>
      <c r="AS39" s="73">
        <f>IF(ISBLANK(K39),1,IFERROR(VLOOKUP(K39,Eje_Pilar_Prop!C21:C122,1,FALSE),"NO"))</f>
        <v>45</v>
      </c>
      <c r="AT39" s="73" t="str">
        <f t="shared" si="4"/>
        <v>SECOP II</v>
      </c>
      <c r="AU39" s="38">
        <f t="shared" si="11"/>
        <v>1</v>
      </c>
      <c r="AV39" s="73" t="str">
        <f t="shared" si="5"/>
        <v>Bogotá Mejor para Todos</v>
      </c>
    </row>
    <row r="40" spans="1:48" ht="45" customHeight="1">
      <c r="A40" s="191">
        <v>27</v>
      </c>
      <c r="B40" s="171">
        <v>2020</v>
      </c>
      <c r="C40" s="170" t="s">
        <v>264</v>
      </c>
      <c r="D40" s="197" t="s">
        <v>480</v>
      </c>
      <c r="E40" s="60" t="s">
        <v>225</v>
      </c>
      <c r="F40" s="58" t="s">
        <v>219</v>
      </c>
      <c r="G40" s="59" t="s">
        <v>249</v>
      </c>
      <c r="H40" s="192" t="s">
        <v>513</v>
      </c>
      <c r="I40" s="61" t="s">
        <v>220</v>
      </c>
      <c r="J40" s="186" t="s">
        <v>267</v>
      </c>
      <c r="K40" s="62">
        <v>45</v>
      </c>
      <c r="L40" s="63" t="str">
        <f>IF(ISERROR(VLOOKUP(K40,Eje_Pilar_Prop!$C$2:$E$104,2,FALSE))," ",VLOOKUP(K40,Eje_Pilar_Prop!$C$2:$E$104,2,FALSE))</f>
        <v>Gobernanza e influencia local, regional e internacional</v>
      </c>
      <c r="M40" s="63" t="str">
        <f>IF(ISERROR(VLOOKUP(K40,Eje_Pilar_Prop!$C$2:$E$104,3,FALSE))," ",VLOOKUP(K40,Eje_Pilar_Prop!$C$2:$E$104,3,FALSE))</f>
        <v>Eje Transversal 4 Gobierno Legitimo, Fortalecimiento Local y Eficiencia</v>
      </c>
      <c r="N40" s="192" t="s">
        <v>523</v>
      </c>
      <c r="O40" s="198" t="s">
        <v>551</v>
      </c>
      <c r="P40" s="192" t="s">
        <v>585</v>
      </c>
      <c r="Q40" s="206">
        <v>22822800</v>
      </c>
      <c r="R40" s="66"/>
      <c r="S40" s="67"/>
      <c r="T40" s="68"/>
      <c r="U40" s="192"/>
      <c r="V40" s="69">
        <f t="shared" si="0"/>
        <v>22822800</v>
      </c>
      <c r="W40" s="224">
        <v>22822800</v>
      </c>
      <c r="X40" s="208">
        <v>43872</v>
      </c>
      <c r="Y40" s="208">
        <v>43872</v>
      </c>
      <c r="Z40" s="208">
        <v>43993</v>
      </c>
      <c r="AA40" s="198">
        <v>120</v>
      </c>
      <c r="AB40" s="71"/>
      <c r="AC40" s="71"/>
      <c r="AD40" s="173"/>
      <c r="AE40" s="136"/>
      <c r="AF40" s="70"/>
      <c r="AG40" s="65"/>
      <c r="AH40" s="57"/>
      <c r="AI40" s="57"/>
      <c r="AJ40" s="57" t="s">
        <v>598</v>
      </c>
      <c r="AK40" s="57"/>
      <c r="AL40" s="72">
        <f t="shared" si="10"/>
        <v>1</v>
      </c>
      <c r="AN40" s="112">
        <f>IF(SUMPRODUCT((A$14:A40=A40)*(B$14:B40=B40)*(D$14:D40=D40))&gt;1,0,1)</f>
        <v>1</v>
      </c>
      <c r="AO40" s="73" t="str">
        <f t="shared" si="1"/>
        <v>Contratos de prestación de servicios profesionales y de apoyo a la gestión</v>
      </c>
      <c r="AP40" s="73" t="str">
        <f t="shared" si="2"/>
        <v>Contratación directa</v>
      </c>
      <c r="AQ40" s="74" t="str">
        <f>IF(ISBLANK(G40),1,IFERROR(VLOOKUP(G40,Tipo!$C$12:$C$27,1,FALSE),"NO"))</f>
        <v>Prestación de servicios profesionales y de apoyo a la gestión, o para la ejecución de trabajos artísticos que sólo puedan encomendarse a determinadas personas naturales;</v>
      </c>
      <c r="AR40" s="73" t="str">
        <f t="shared" si="3"/>
        <v>Inversión</v>
      </c>
      <c r="AS40" s="73">
        <f>IF(ISBLANK(K40),1,IFERROR(VLOOKUP(K40,Eje_Pilar_Prop!C22:C123,1,FALSE),"NO"))</f>
        <v>45</v>
      </c>
      <c r="AT40" s="73" t="str">
        <f t="shared" si="4"/>
        <v>SECOP II</v>
      </c>
      <c r="AU40" s="38">
        <f t="shared" si="11"/>
        <v>1</v>
      </c>
      <c r="AV40" s="73" t="str">
        <f t="shared" si="5"/>
        <v>Bogotá Mejor para Todos</v>
      </c>
    </row>
    <row r="41" spans="1:48" ht="45" customHeight="1">
      <c r="A41" s="191">
        <v>28</v>
      </c>
      <c r="B41" s="171">
        <v>2020</v>
      </c>
      <c r="C41" s="170" t="s">
        <v>264</v>
      </c>
      <c r="D41" s="197" t="s">
        <v>614</v>
      </c>
      <c r="E41" s="60" t="s">
        <v>225</v>
      </c>
      <c r="F41" s="58" t="s">
        <v>219</v>
      </c>
      <c r="G41" s="59" t="s">
        <v>249</v>
      </c>
      <c r="H41" s="198" t="s">
        <v>610</v>
      </c>
      <c r="I41" s="61" t="s">
        <v>220</v>
      </c>
      <c r="J41" s="186" t="s">
        <v>267</v>
      </c>
      <c r="K41" s="62">
        <v>19</v>
      </c>
      <c r="L41" s="63" t="str">
        <f>IF(ISERROR(VLOOKUP(K41,Eje_Pilar_Prop!$C$2:$E$104,2,FALSE))," ",VLOOKUP(K41,Eje_Pilar_Prop!$C$2:$E$104,2,FALSE))</f>
        <v>Seguridad y convivencia para todos</v>
      </c>
      <c r="M41" s="63" t="str">
        <f>IF(ISERROR(VLOOKUP(K41,Eje_Pilar_Prop!$C$2:$E$104,3,FALSE))," ",VLOOKUP(K41,Eje_Pilar_Prop!$C$2:$E$104,3,FALSE))</f>
        <v>Pilar 3 Construcción de Comunidad y Cultura Ciudadana</v>
      </c>
      <c r="N41" s="192" t="s">
        <v>602</v>
      </c>
      <c r="O41" s="192" t="s">
        <v>606</v>
      </c>
      <c r="P41" s="192" t="s">
        <v>599</v>
      </c>
      <c r="Q41" s="206">
        <v>23524800</v>
      </c>
      <c r="R41" s="66"/>
      <c r="S41" s="67"/>
      <c r="T41" s="68"/>
      <c r="U41" s="192"/>
      <c r="V41" s="69">
        <f t="shared" si="0"/>
        <v>23524800</v>
      </c>
      <c r="W41" s="224">
        <v>9409920</v>
      </c>
      <c r="X41" s="208">
        <v>43873</v>
      </c>
      <c r="Y41" s="208">
        <v>43873</v>
      </c>
      <c r="Z41" s="208">
        <v>43994</v>
      </c>
      <c r="AA41" s="198">
        <v>120</v>
      </c>
      <c r="AB41" s="71"/>
      <c r="AC41" s="71"/>
      <c r="AD41" s="173"/>
      <c r="AE41" s="136"/>
      <c r="AF41" s="70"/>
      <c r="AG41" s="65"/>
      <c r="AH41" s="57"/>
      <c r="AI41" s="57"/>
      <c r="AJ41" s="57" t="s">
        <v>598</v>
      </c>
      <c r="AK41" s="57"/>
      <c r="AL41" s="72">
        <f t="shared" si="10"/>
        <v>0.4</v>
      </c>
      <c r="AN41" s="112">
        <f>IF(SUMPRODUCT((A$14:A41=A41)*(B$14:B41=B41)*(D$14:D41=D41))&gt;1,0,1)</f>
        <v>1</v>
      </c>
      <c r="AO41" s="73" t="str">
        <f t="shared" si="1"/>
        <v>Contratos de prestación de servicios profesionales y de apoyo a la gestión</v>
      </c>
      <c r="AP41" s="73" t="str">
        <f t="shared" si="2"/>
        <v>Contratación directa</v>
      </c>
      <c r="AQ41" s="74" t="str">
        <f>IF(ISBLANK(G41),1,IFERROR(VLOOKUP(G41,Tipo!$C$12:$C$27,1,FALSE),"NO"))</f>
        <v>Prestación de servicios profesionales y de apoyo a la gestión, o para la ejecución de trabajos artísticos que sólo puedan encomendarse a determinadas personas naturales;</v>
      </c>
      <c r="AR41" s="73" t="str">
        <f t="shared" si="3"/>
        <v>Inversión</v>
      </c>
      <c r="AS41" s="73" t="str">
        <f>IF(ISBLANK(K41),1,IFERROR(VLOOKUP(K41,Eje_Pilar_Prop!C23:C124,1,FALSE),"NO"))</f>
        <v>NO</v>
      </c>
      <c r="AT41" s="73" t="str">
        <f t="shared" si="4"/>
        <v>SECOP II</v>
      </c>
      <c r="AU41" s="38">
        <f t="shared" si="11"/>
        <v>1</v>
      </c>
      <c r="AV41" s="73" t="str">
        <f t="shared" si="5"/>
        <v>Bogotá Mejor para Todos</v>
      </c>
    </row>
    <row r="42" spans="1:48" ht="45" customHeight="1">
      <c r="A42" s="191">
        <v>29</v>
      </c>
      <c r="B42" s="171">
        <v>2020</v>
      </c>
      <c r="C42" s="170" t="s">
        <v>264</v>
      </c>
      <c r="D42" s="197" t="s">
        <v>481</v>
      </c>
      <c r="E42" s="60" t="s">
        <v>225</v>
      </c>
      <c r="F42" s="58" t="s">
        <v>219</v>
      </c>
      <c r="G42" s="59" t="s">
        <v>249</v>
      </c>
      <c r="H42" s="200" t="s">
        <v>514</v>
      </c>
      <c r="I42" s="61" t="s">
        <v>220</v>
      </c>
      <c r="J42" s="186" t="s">
        <v>267</v>
      </c>
      <c r="K42" s="62">
        <v>17</v>
      </c>
      <c r="L42" s="63" t="str">
        <f>IF(ISERROR(VLOOKUP(K42,Eje_Pilar_Prop!$C$2:$E$104,2,FALSE))," ",VLOOKUP(K42,Eje_Pilar_Prop!$C$2:$E$104,2,FALSE))</f>
        <v>Espacio público, derecho de todos</v>
      </c>
      <c r="M42" s="63" t="str">
        <f>IF(ISERROR(VLOOKUP(K42,Eje_Pilar_Prop!$C$2:$E$104,3,FALSE))," ",VLOOKUP(K42,Eje_Pilar_Prop!$C$2:$E$104,3,FALSE))</f>
        <v>Pilar 2 Democracía Urbana</v>
      </c>
      <c r="N42" s="192" t="s">
        <v>524</v>
      </c>
      <c r="O42" s="192" t="s">
        <v>552</v>
      </c>
      <c r="P42" s="192" t="s">
        <v>586</v>
      </c>
      <c r="Q42" s="206">
        <v>28440000</v>
      </c>
      <c r="R42" s="66"/>
      <c r="S42" s="67"/>
      <c r="T42" s="68"/>
      <c r="U42" s="192"/>
      <c r="V42" s="69">
        <f t="shared" si="0"/>
        <v>28440000</v>
      </c>
      <c r="W42" s="224">
        <v>28440000</v>
      </c>
      <c r="X42" s="208">
        <v>43873</v>
      </c>
      <c r="Y42" s="208">
        <v>43873</v>
      </c>
      <c r="Z42" s="208">
        <v>43994</v>
      </c>
      <c r="AA42" s="198">
        <v>120</v>
      </c>
      <c r="AB42" s="71"/>
      <c r="AC42" s="71"/>
      <c r="AD42" s="173"/>
      <c r="AE42" s="136"/>
      <c r="AF42" s="70"/>
      <c r="AG42" s="65"/>
      <c r="AH42" s="57"/>
      <c r="AI42" s="57"/>
      <c r="AJ42" s="57" t="s">
        <v>598</v>
      </c>
      <c r="AK42" s="57"/>
      <c r="AL42" s="72">
        <f t="shared" si="10"/>
        <v>1</v>
      </c>
      <c r="AN42" s="112">
        <f>IF(SUMPRODUCT((A$14:A42=A42)*(B$14:B42=B42)*(D$14:D42=D42))&gt;1,0,1)</f>
        <v>1</v>
      </c>
      <c r="AO42" s="73" t="str">
        <f t="shared" si="1"/>
        <v>Contratos de prestación de servicios profesionales y de apoyo a la gestión</v>
      </c>
      <c r="AP42" s="73" t="str">
        <f t="shared" si="2"/>
        <v>Contratación directa</v>
      </c>
      <c r="AQ42" s="74" t="str">
        <f>IF(ISBLANK(G42),1,IFERROR(VLOOKUP(G42,Tipo!$C$12:$C$27,1,FALSE),"NO"))</f>
        <v>Prestación de servicios profesionales y de apoyo a la gestión, o para la ejecución de trabajos artísticos que sólo puedan encomendarse a determinadas personas naturales;</v>
      </c>
      <c r="AR42" s="73" t="str">
        <f t="shared" si="3"/>
        <v>Inversión</v>
      </c>
      <c r="AS42" s="73" t="str">
        <f>IF(ISBLANK(K42),1,IFERROR(VLOOKUP(K42,Eje_Pilar_Prop!C24:C125,1,FALSE),"NO"))</f>
        <v>NO</v>
      </c>
      <c r="AT42" s="73" t="str">
        <f t="shared" si="4"/>
        <v>SECOP II</v>
      </c>
      <c r="AU42" s="38">
        <f t="shared" si="11"/>
        <v>1</v>
      </c>
      <c r="AV42" s="73" t="str">
        <f t="shared" si="5"/>
        <v>Bogotá Mejor para Todos</v>
      </c>
    </row>
    <row r="43" spans="1:48" ht="45" customHeight="1">
      <c r="A43" s="191">
        <v>30</v>
      </c>
      <c r="B43" s="171">
        <v>2020</v>
      </c>
      <c r="C43" s="170" t="s">
        <v>264</v>
      </c>
      <c r="D43" s="197" t="s">
        <v>615</v>
      </c>
      <c r="E43" s="60" t="s">
        <v>225</v>
      </c>
      <c r="F43" s="58" t="s">
        <v>219</v>
      </c>
      <c r="G43" s="59" t="s">
        <v>249</v>
      </c>
      <c r="H43" s="198" t="s">
        <v>611</v>
      </c>
      <c r="I43" s="61" t="s">
        <v>220</v>
      </c>
      <c r="J43" s="186" t="s">
        <v>267</v>
      </c>
      <c r="K43" s="62">
        <v>17</v>
      </c>
      <c r="L43" s="63" t="str">
        <f>IF(ISERROR(VLOOKUP(K43,Eje_Pilar_Prop!$C$2:$E$104,2,FALSE))," ",VLOOKUP(K43,Eje_Pilar_Prop!$C$2:$E$104,2,FALSE))</f>
        <v>Espacio público, derecho de todos</v>
      </c>
      <c r="M43" s="63" t="str">
        <f>IF(ISERROR(VLOOKUP(K43,Eje_Pilar_Prop!$C$2:$E$104,3,FALSE))," ",VLOOKUP(K43,Eje_Pilar_Prop!$C$2:$E$104,3,FALSE))</f>
        <v>Pilar 2 Democracía Urbana</v>
      </c>
      <c r="N43" s="192" t="s">
        <v>603</v>
      </c>
      <c r="O43" s="198" t="s">
        <v>607</v>
      </c>
      <c r="P43" s="192" t="s">
        <v>600</v>
      </c>
      <c r="Q43" s="206">
        <v>26298000</v>
      </c>
      <c r="R43" s="66"/>
      <c r="S43" s="67"/>
      <c r="T43" s="68"/>
      <c r="U43" s="192"/>
      <c r="V43" s="69">
        <f t="shared" si="0"/>
        <v>26298000</v>
      </c>
      <c r="W43" s="224">
        <v>26298000</v>
      </c>
      <c r="X43" s="208">
        <v>43873</v>
      </c>
      <c r="Y43" s="208">
        <v>43873</v>
      </c>
      <c r="Z43" s="208">
        <v>43994</v>
      </c>
      <c r="AA43" s="198">
        <v>120</v>
      </c>
      <c r="AB43" s="71"/>
      <c r="AC43" s="71"/>
      <c r="AD43" s="173"/>
      <c r="AE43" s="136"/>
      <c r="AF43" s="70"/>
      <c r="AG43" s="65"/>
      <c r="AH43" s="57"/>
      <c r="AI43" s="57"/>
      <c r="AJ43" s="57" t="s">
        <v>598</v>
      </c>
      <c r="AK43" s="57"/>
      <c r="AL43" s="72">
        <f t="shared" si="10"/>
        <v>1</v>
      </c>
      <c r="AN43" s="112">
        <f>IF(SUMPRODUCT((A$14:A43=A43)*(B$14:B43=B43)*(D$14:D43=D43))&gt;1,0,1)</f>
        <v>1</v>
      </c>
      <c r="AO43" s="73" t="str">
        <f t="shared" si="1"/>
        <v>Contratos de prestación de servicios profesionales y de apoyo a la gestión</v>
      </c>
      <c r="AP43" s="73" t="str">
        <f t="shared" si="2"/>
        <v>Contratación directa</v>
      </c>
      <c r="AQ43" s="74" t="str">
        <f>IF(ISBLANK(G43),1,IFERROR(VLOOKUP(G43,Tipo!$C$12:$C$27,1,FALSE),"NO"))</f>
        <v>Prestación de servicios profesionales y de apoyo a la gestión, o para la ejecución de trabajos artísticos que sólo puedan encomendarse a determinadas personas naturales;</v>
      </c>
      <c r="AR43" s="73" t="str">
        <f t="shared" si="3"/>
        <v>Inversión</v>
      </c>
      <c r="AS43" s="73" t="str">
        <f>IF(ISBLANK(K43),1,IFERROR(VLOOKUP(K43,Eje_Pilar_Prop!C25:C126,1,FALSE),"NO"))</f>
        <v>NO</v>
      </c>
      <c r="AT43" s="73" t="str">
        <f t="shared" si="4"/>
        <v>SECOP II</v>
      </c>
      <c r="AU43" s="38">
        <f t="shared" si="11"/>
        <v>1</v>
      </c>
      <c r="AV43" s="73" t="str">
        <f t="shared" si="5"/>
        <v>Bogotá Mejor para Todos</v>
      </c>
    </row>
    <row r="44" spans="1:48" ht="45" customHeight="1">
      <c r="A44" s="191">
        <v>31</v>
      </c>
      <c r="B44" s="171">
        <v>2020</v>
      </c>
      <c r="C44" s="170" t="s">
        <v>264</v>
      </c>
      <c r="D44" s="197" t="s">
        <v>482</v>
      </c>
      <c r="E44" s="60" t="s">
        <v>225</v>
      </c>
      <c r="F44" s="58" t="s">
        <v>219</v>
      </c>
      <c r="G44" s="59" t="s">
        <v>249</v>
      </c>
      <c r="H44" s="198" t="s">
        <v>515</v>
      </c>
      <c r="I44" s="61" t="s">
        <v>220</v>
      </c>
      <c r="J44" s="186" t="s">
        <v>267</v>
      </c>
      <c r="K44" s="62">
        <v>45</v>
      </c>
      <c r="L44" s="63" t="str">
        <f>IF(ISERROR(VLOOKUP(K44,Eje_Pilar_Prop!$C$2:$E$104,2,FALSE))," ",VLOOKUP(K44,Eje_Pilar_Prop!$C$2:$E$104,2,FALSE))</f>
        <v>Gobernanza e influencia local, regional e internacional</v>
      </c>
      <c r="M44" s="63" t="str">
        <f>IF(ISERROR(VLOOKUP(K44,Eje_Pilar_Prop!$C$2:$E$104,3,FALSE))," ",VLOOKUP(K44,Eje_Pilar_Prop!$C$2:$E$104,3,FALSE))</f>
        <v>Eje Transversal 4 Gobierno Legitimo, Fortalecimiento Local y Eficiencia</v>
      </c>
      <c r="N44" s="192" t="s">
        <v>523</v>
      </c>
      <c r="O44" s="192" t="s">
        <v>553</v>
      </c>
      <c r="P44" s="192" t="s">
        <v>587</v>
      </c>
      <c r="Q44" s="206">
        <v>21480000</v>
      </c>
      <c r="R44" s="66"/>
      <c r="S44" s="67"/>
      <c r="T44" s="68"/>
      <c r="U44" s="192"/>
      <c r="V44" s="69">
        <f t="shared" si="0"/>
        <v>21480000</v>
      </c>
      <c r="W44" s="224">
        <v>21480000</v>
      </c>
      <c r="X44" s="208">
        <v>43873</v>
      </c>
      <c r="Y44" s="208">
        <v>43873</v>
      </c>
      <c r="Z44" s="208">
        <v>43994</v>
      </c>
      <c r="AA44" s="198">
        <v>120</v>
      </c>
      <c r="AB44" s="71"/>
      <c r="AC44" s="71"/>
      <c r="AD44" s="173"/>
      <c r="AE44" s="136"/>
      <c r="AF44" s="70"/>
      <c r="AG44" s="65"/>
      <c r="AH44" s="57"/>
      <c r="AI44" s="57"/>
      <c r="AJ44" s="57" t="s">
        <v>598</v>
      </c>
      <c r="AK44" s="57"/>
      <c r="AL44" s="72">
        <f t="shared" si="10"/>
        <v>1</v>
      </c>
      <c r="AN44" s="112">
        <f>IF(SUMPRODUCT((A$14:A44=A44)*(B$14:B44=B44)*(D$14:D44=D44))&gt;1,0,1)</f>
        <v>1</v>
      </c>
      <c r="AO44" s="73" t="str">
        <f t="shared" si="1"/>
        <v>Contratos de prestación de servicios profesionales y de apoyo a la gestión</v>
      </c>
      <c r="AP44" s="73" t="str">
        <f t="shared" si="2"/>
        <v>Contratación directa</v>
      </c>
      <c r="AQ44" s="74" t="str">
        <f>IF(ISBLANK(G44),1,IFERROR(VLOOKUP(G44,Tipo!$C$12:$C$27,1,FALSE),"NO"))</f>
        <v>Prestación de servicios profesionales y de apoyo a la gestión, o para la ejecución de trabajos artísticos que sólo puedan encomendarse a determinadas personas naturales;</v>
      </c>
      <c r="AR44" s="73" t="str">
        <f t="shared" si="3"/>
        <v>Inversión</v>
      </c>
      <c r="AS44" s="73">
        <f>IF(ISBLANK(K44),1,IFERROR(VLOOKUP(K44,Eje_Pilar_Prop!C26:C127,1,FALSE),"NO"))</f>
        <v>45</v>
      </c>
      <c r="AT44" s="73" t="str">
        <f t="shared" si="4"/>
        <v>SECOP II</v>
      </c>
      <c r="AU44" s="38">
        <f t="shared" si="11"/>
        <v>1</v>
      </c>
      <c r="AV44" s="73" t="str">
        <f t="shared" si="5"/>
        <v>Bogotá Mejor para Todos</v>
      </c>
    </row>
    <row r="45" spans="1:48" ht="45" customHeight="1">
      <c r="A45" s="191">
        <v>32</v>
      </c>
      <c r="B45" s="171">
        <v>2020</v>
      </c>
      <c r="C45" s="170" t="s">
        <v>264</v>
      </c>
      <c r="D45" s="197" t="s">
        <v>616</v>
      </c>
      <c r="E45" s="60" t="s">
        <v>225</v>
      </c>
      <c r="F45" s="58" t="s">
        <v>219</v>
      </c>
      <c r="G45" s="59" t="s">
        <v>249</v>
      </c>
      <c r="H45" s="198" t="s">
        <v>612</v>
      </c>
      <c r="I45" s="61" t="s">
        <v>220</v>
      </c>
      <c r="J45" s="186" t="s">
        <v>267</v>
      </c>
      <c r="K45" s="62">
        <v>38</v>
      </c>
      <c r="L45" s="63" t="str">
        <f>IF(ISERROR(VLOOKUP(K45,Eje_Pilar_Prop!$C$2:$E$104,2,FALSE))," ",VLOOKUP(K45,Eje_Pilar_Prop!$C$2:$E$104,2,FALSE))</f>
        <v>Recuperación y manejo de la Estructura Ecológica Principal</v>
      </c>
      <c r="M45" s="63" t="str">
        <f>IF(ISERROR(VLOOKUP(K45,Eje_Pilar_Prop!$C$2:$E$104,3,FALSE))," ",VLOOKUP(K45,Eje_Pilar_Prop!$C$2:$E$104,3,FALSE))</f>
        <v>Eje Transversal 3 Sostenibilidad Ambiental basada en la eficiencia energética</v>
      </c>
      <c r="N45" s="192" t="s">
        <v>604</v>
      </c>
      <c r="O45" s="192" t="s">
        <v>608</v>
      </c>
      <c r="P45" s="192" t="s">
        <v>618</v>
      </c>
      <c r="Q45" s="206">
        <v>19662000</v>
      </c>
      <c r="R45" s="66"/>
      <c r="S45" s="67"/>
      <c r="T45" s="68"/>
      <c r="U45" s="192"/>
      <c r="V45" s="69">
        <f t="shared" si="0"/>
        <v>19662000</v>
      </c>
      <c r="W45" s="224">
        <v>16548850</v>
      </c>
      <c r="X45" s="208">
        <v>43873</v>
      </c>
      <c r="Y45" s="208">
        <v>43873</v>
      </c>
      <c r="Z45" s="208">
        <v>43994</v>
      </c>
      <c r="AA45" s="198">
        <v>120</v>
      </c>
      <c r="AB45" s="71"/>
      <c r="AC45" s="71"/>
      <c r="AD45" s="210" t="s">
        <v>619</v>
      </c>
      <c r="AE45" s="136" t="s">
        <v>620</v>
      </c>
      <c r="AF45" s="70">
        <v>43959</v>
      </c>
      <c r="AG45" s="65">
        <v>11797200</v>
      </c>
      <c r="AH45" s="57"/>
      <c r="AI45" s="57"/>
      <c r="AJ45" s="57" t="s">
        <v>598</v>
      </c>
      <c r="AK45" s="57"/>
      <c r="AL45" s="72">
        <f t="shared" si="10"/>
        <v>0.84166666666666667</v>
      </c>
      <c r="AN45" s="112">
        <f>IF(SUMPRODUCT((A$14:A45=A45)*(B$14:B45=B45)*(D$14:D45=D45))&gt;1,0,1)</f>
        <v>1</v>
      </c>
      <c r="AO45" s="73" t="str">
        <f t="shared" si="1"/>
        <v>Contratos de prestación de servicios profesionales y de apoyo a la gestión</v>
      </c>
      <c r="AP45" s="73" t="str">
        <f t="shared" si="2"/>
        <v>Contratación directa</v>
      </c>
      <c r="AQ45" s="74" t="str">
        <f>IF(ISBLANK(G45),1,IFERROR(VLOOKUP(G45,Tipo!$C$12:$C$27,1,FALSE),"NO"))</f>
        <v>Prestación de servicios profesionales y de apoyo a la gestión, o para la ejecución de trabajos artísticos que sólo puedan encomendarse a determinadas personas naturales;</v>
      </c>
      <c r="AR45" s="73" t="str">
        <f t="shared" si="3"/>
        <v>Inversión</v>
      </c>
      <c r="AS45" s="73">
        <f>IF(ISBLANK(K45),1,IFERROR(VLOOKUP(K45,Eje_Pilar_Prop!C27:C128,1,FALSE),"NO"))</f>
        <v>38</v>
      </c>
      <c r="AT45" s="73" t="str">
        <f t="shared" si="4"/>
        <v>SECOP II</v>
      </c>
      <c r="AU45" s="38">
        <f t="shared" si="11"/>
        <v>1</v>
      </c>
      <c r="AV45" s="73" t="str">
        <f t="shared" si="5"/>
        <v>Bogotá Mejor para Todos</v>
      </c>
    </row>
    <row r="46" spans="1:48" ht="45" customHeight="1">
      <c r="A46" s="191">
        <v>33</v>
      </c>
      <c r="B46" s="171">
        <v>2020</v>
      </c>
      <c r="C46" s="170" t="s">
        <v>264</v>
      </c>
      <c r="D46" s="197" t="s">
        <v>483</v>
      </c>
      <c r="E46" s="60" t="s">
        <v>225</v>
      </c>
      <c r="F46" s="58" t="s">
        <v>219</v>
      </c>
      <c r="G46" s="59" t="s">
        <v>249</v>
      </c>
      <c r="H46" s="201" t="s">
        <v>516</v>
      </c>
      <c r="I46" s="61" t="s">
        <v>220</v>
      </c>
      <c r="J46" s="186" t="s">
        <v>267</v>
      </c>
      <c r="K46" s="62">
        <v>45</v>
      </c>
      <c r="L46" s="63" t="str">
        <f>IF(ISERROR(VLOOKUP(K46,Eje_Pilar_Prop!$C$2:$E$104,2,FALSE))," ",VLOOKUP(K46,Eje_Pilar_Prop!$C$2:$E$104,2,FALSE))</f>
        <v>Gobernanza e influencia local, regional e internacional</v>
      </c>
      <c r="M46" s="63" t="str">
        <f>IF(ISERROR(VLOOKUP(K46,Eje_Pilar_Prop!$C$2:$E$104,3,FALSE))," ",VLOOKUP(K46,Eje_Pilar_Prop!$C$2:$E$104,3,FALSE))</f>
        <v>Eje Transversal 4 Gobierno Legitimo, Fortalecimiento Local y Eficiencia</v>
      </c>
      <c r="N46" s="192" t="s">
        <v>523</v>
      </c>
      <c r="O46" s="192" t="s">
        <v>554</v>
      </c>
      <c r="P46" s="192" t="s">
        <v>588</v>
      </c>
      <c r="Q46" s="206">
        <v>26298000</v>
      </c>
      <c r="R46" s="66"/>
      <c r="S46" s="67"/>
      <c r="T46" s="68"/>
      <c r="U46" s="192"/>
      <c r="V46" s="69">
        <f t="shared" si="0"/>
        <v>26298000</v>
      </c>
      <c r="W46" s="224">
        <v>23668200</v>
      </c>
      <c r="X46" s="208">
        <v>43873</v>
      </c>
      <c r="Y46" s="208">
        <v>43873</v>
      </c>
      <c r="Z46" s="208">
        <v>43994</v>
      </c>
      <c r="AA46" s="198">
        <v>120</v>
      </c>
      <c r="AB46" s="71"/>
      <c r="AC46" s="71"/>
      <c r="AD46" s="173"/>
      <c r="AE46" s="136"/>
      <c r="AF46" s="70"/>
      <c r="AG46" s="65"/>
      <c r="AH46" s="57"/>
      <c r="AI46" s="57"/>
      <c r="AJ46" s="57" t="s">
        <v>598</v>
      </c>
      <c r="AK46" s="57"/>
      <c r="AL46" s="72">
        <f t="shared" si="10"/>
        <v>0.9</v>
      </c>
      <c r="AN46" s="112">
        <f>IF(SUMPRODUCT((A$14:A46=A46)*(B$14:B46=B46)*(D$14:D46=D46))&gt;1,0,1)</f>
        <v>1</v>
      </c>
      <c r="AO46" s="73" t="str">
        <f t="shared" si="1"/>
        <v>Contratos de prestación de servicios profesionales y de apoyo a la gestión</v>
      </c>
      <c r="AP46" s="73" t="str">
        <f t="shared" si="2"/>
        <v>Contratación directa</v>
      </c>
      <c r="AQ46" s="74" t="str">
        <f>IF(ISBLANK(G46),1,IFERROR(VLOOKUP(G46,Tipo!$C$12:$C$27,1,FALSE),"NO"))</f>
        <v>Prestación de servicios profesionales y de apoyo a la gestión, o para la ejecución de trabajos artísticos que sólo puedan encomendarse a determinadas personas naturales;</v>
      </c>
      <c r="AR46" s="73" t="str">
        <f t="shared" si="3"/>
        <v>Inversión</v>
      </c>
      <c r="AS46" s="73">
        <f>IF(ISBLANK(K46),1,IFERROR(VLOOKUP(K46,Eje_Pilar_Prop!C28:C129,1,FALSE),"NO"))</f>
        <v>45</v>
      </c>
      <c r="AT46" s="73" t="str">
        <f t="shared" si="4"/>
        <v>SECOP II</v>
      </c>
      <c r="AU46" s="38">
        <f t="shared" si="11"/>
        <v>1</v>
      </c>
      <c r="AV46" s="73" t="str">
        <f t="shared" si="5"/>
        <v>Bogotá Mejor para Todos</v>
      </c>
    </row>
    <row r="47" spans="1:48" ht="45" customHeight="1">
      <c r="A47" s="191">
        <v>34</v>
      </c>
      <c r="B47" s="171">
        <v>2020</v>
      </c>
      <c r="C47" s="170" t="s">
        <v>264</v>
      </c>
      <c r="D47" s="197" t="s">
        <v>484</v>
      </c>
      <c r="E47" s="60" t="s">
        <v>225</v>
      </c>
      <c r="F47" s="58" t="s">
        <v>219</v>
      </c>
      <c r="G47" s="59" t="s">
        <v>249</v>
      </c>
      <c r="H47" s="199" t="s">
        <v>517</v>
      </c>
      <c r="I47" s="61" t="s">
        <v>220</v>
      </c>
      <c r="J47" s="186" t="s">
        <v>267</v>
      </c>
      <c r="K47" s="62">
        <v>45</v>
      </c>
      <c r="L47" s="63" t="str">
        <f>IF(ISERROR(VLOOKUP(K47,Eje_Pilar_Prop!$C$2:$E$104,2,FALSE))," ",VLOOKUP(K47,Eje_Pilar_Prop!$C$2:$E$104,2,FALSE))</f>
        <v>Gobernanza e influencia local, regional e internacional</v>
      </c>
      <c r="M47" s="63" t="str">
        <f>IF(ISERROR(VLOOKUP(K47,Eje_Pilar_Prop!$C$2:$E$104,3,FALSE))," ",VLOOKUP(K47,Eje_Pilar_Prop!$C$2:$E$104,3,FALSE))</f>
        <v>Eje Transversal 4 Gobierno Legitimo, Fortalecimiento Local y Eficiencia</v>
      </c>
      <c r="N47" s="192" t="s">
        <v>523</v>
      </c>
      <c r="O47" s="198" t="s">
        <v>555</v>
      </c>
      <c r="P47" s="192" t="s">
        <v>589</v>
      </c>
      <c r="Q47" s="206">
        <v>23637600</v>
      </c>
      <c r="R47" s="66"/>
      <c r="S47" s="67"/>
      <c r="T47" s="68"/>
      <c r="U47" s="192"/>
      <c r="V47" s="69">
        <f t="shared" si="0"/>
        <v>23637600</v>
      </c>
      <c r="W47" s="224">
        <v>23637600</v>
      </c>
      <c r="X47" s="208">
        <v>43873</v>
      </c>
      <c r="Y47" s="208">
        <v>43873</v>
      </c>
      <c r="Z47" s="208">
        <v>43994</v>
      </c>
      <c r="AA47" s="198">
        <v>120</v>
      </c>
      <c r="AB47" s="71"/>
      <c r="AC47" s="71"/>
      <c r="AD47" s="173"/>
      <c r="AE47" s="136"/>
      <c r="AF47" s="70"/>
      <c r="AG47" s="65"/>
      <c r="AH47" s="57"/>
      <c r="AI47" s="57"/>
      <c r="AJ47" s="57" t="s">
        <v>598</v>
      </c>
      <c r="AK47" s="57"/>
      <c r="AL47" s="72">
        <f t="shared" si="10"/>
        <v>1</v>
      </c>
      <c r="AN47" s="112">
        <f>IF(SUMPRODUCT((A$14:A47=A47)*(B$14:B47=B47)*(D$14:D47=D47))&gt;1,0,1)</f>
        <v>1</v>
      </c>
      <c r="AO47" s="73" t="str">
        <f t="shared" si="1"/>
        <v>Contratos de prestación de servicios profesionales y de apoyo a la gestión</v>
      </c>
      <c r="AP47" s="73" t="str">
        <f t="shared" si="2"/>
        <v>Contratación directa</v>
      </c>
      <c r="AQ47" s="74" t="str">
        <f>IF(ISBLANK(G47),1,IFERROR(VLOOKUP(G47,Tipo!$C$12:$C$27,1,FALSE),"NO"))</f>
        <v>Prestación de servicios profesionales y de apoyo a la gestión, o para la ejecución de trabajos artísticos que sólo puedan encomendarse a determinadas personas naturales;</v>
      </c>
      <c r="AR47" s="73" t="str">
        <f t="shared" si="3"/>
        <v>Inversión</v>
      </c>
      <c r="AS47" s="73">
        <f>IF(ISBLANK(K47),1,IFERROR(VLOOKUP(K47,Eje_Pilar_Prop!C29:C130,1,FALSE),"NO"))</f>
        <v>45</v>
      </c>
      <c r="AT47" s="73" t="str">
        <f t="shared" si="4"/>
        <v>SECOP II</v>
      </c>
      <c r="AU47" s="38">
        <f t="shared" si="11"/>
        <v>1</v>
      </c>
      <c r="AV47" s="73" t="str">
        <f t="shared" si="5"/>
        <v>Bogotá Mejor para Todos</v>
      </c>
    </row>
    <row r="48" spans="1:48" ht="45" customHeight="1">
      <c r="A48" s="191">
        <v>35</v>
      </c>
      <c r="B48" s="171">
        <v>2020</v>
      </c>
      <c r="C48" s="170" t="s">
        <v>264</v>
      </c>
      <c r="D48" s="197" t="s">
        <v>485</v>
      </c>
      <c r="E48" s="60" t="s">
        <v>225</v>
      </c>
      <c r="F48" s="58" t="s">
        <v>219</v>
      </c>
      <c r="G48" s="59" t="s">
        <v>249</v>
      </c>
      <c r="H48" s="198" t="s">
        <v>518</v>
      </c>
      <c r="I48" s="61" t="s">
        <v>220</v>
      </c>
      <c r="J48" s="186" t="s">
        <v>267</v>
      </c>
      <c r="K48" s="62">
        <v>45</v>
      </c>
      <c r="L48" s="63" t="str">
        <f>IF(ISERROR(VLOOKUP(K48,Eje_Pilar_Prop!$C$2:$E$104,2,FALSE))," ",VLOOKUP(K48,Eje_Pilar_Prop!$C$2:$E$104,2,FALSE))</f>
        <v>Gobernanza e influencia local, regional e internacional</v>
      </c>
      <c r="M48" s="63" t="str">
        <f>IF(ISERROR(VLOOKUP(K48,Eje_Pilar_Prop!$C$2:$E$104,3,FALSE))," ",VLOOKUP(K48,Eje_Pilar_Prop!$C$2:$E$104,3,FALSE))</f>
        <v>Eje Transversal 4 Gobierno Legitimo, Fortalecimiento Local y Eficiencia</v>
      </c>
      <c r="N48" s="192" t="s">
        <v>523</v>
      </c>
      <c r="O48" s="192" t="s">
        <v>556</v>
      </c>
      <c r="P48" s="192" t="s">
        <v>590</v>
      </c>
      <c r="Q48" s="206">
        <v>15414000</v>
      </c>
      <c r="R48" s="66"/>
      <c r="S48" s="67"/>
      <c r="T48" s="68"/>
      <c r="U48" s="192"/>
      <c r="V48" s="69">
        <f t="shared" si="0"/>
        <v>15414000</v>
      </c>
      <c r="W48" s="224">
        <v>15414000</v>
      </c>
      <c r="X48" s="208">
        <v>43873</v>
      </c>
      <c r="Y48" s="208">
        <v>43873</v>
      </c>
      <c r="Z48" s="208">
        <v>43994</v>
      </c>
      <c r="AA48" s="198">
        <v>120</v>
      </c>
      <c r="AB48" s="71"/>
      <c r="AC48" s="71"/>
      <c r="AD48" s="173"/>
      <c r="AE48" s="136"/>
      <c r="AF48" s="70"/>
      <c r="AG48" s="65"/>
      <c r="AH48" s="57"/>
      <c r="AI48" s="57"/>
      <c r="AJ48" s="57" t="s">
        <v>598</v>
      </c>
      <c r="AK48" s="57"/>
      <c r="AL48" s="72">
        <f t="shared" si="10"/>
        <v>1</v>
      </c>
      <c r="AN48" s="112">
        <f>IF(SUMPRODUCT((A$14:A48=A48)*(B$14:B48=B48)*(D$14:D48=D48))&gt;1,0,1)</f>
        <v>1</v>
      </c>
      <c r="AO48" s="73" t="str">
        <f t="shared" si="1"/>
        <v>Contratos de prestación de servicios profesionales y de apoyo a la gestión</v>
      </c>
      <c r="AP48" s="73" t="str">
        <f t="shared" si="2"/>
        <v>Contratación directa</v>
      </c>
      <c r="AQ48" s="74" t="str">
        <f>IF(ISBLANK(G48),1,IFERROR(VLOOKUP(G48,Tipo!$C$12:$C$27,1,FALSE),"NO"))</f>
        <v>Prestación de servicios profesionales y de apoyo a la gestión, o para la ejecución de trabajos artísticos que sólo puedan encomendarse a determinadas personas naturales;</v>
      </c>
      <c r="AR48" s="73" t="str">
        <f t="shared" si="3"/>
        <v>Inversión</v>
      </c>
      <c r="AS48" s="73">
        <f>IF(ISBLANK(K48),1,IFERROR(VLOOKUP(K48,Eje_Pilar_Prop!C30:C131,1,FALSE),"NO"))</f>
        <v>45</v>
      </c>
      <c r="AT48" s="73" t="str">
        <f t="shared" si="4"/>
        <v>SECOP II</v>
      </c>
      <c r="AU48" s="38">
        <f t="shared" si="11"/>
        <v>1</v>
      </c>
      <c r="AV48" s="73" t="str">
        <f t="shared" si="5"/>
        <v>Bogotá Mejor para Todos</v>
      </c>
    </row>
    <row r="49" spans="1:48" ht="45" customHeight="1">
      <c r="A49" s="191">
        <v>36</v>
      </c>
      <c r="B49" s="171">
        <v>2020</v>
      </c>
      <c r="C49" s="170" t="s">
        <v>264</v>
      </c>
      <c r="D49" s="197" t="s">
        <v>486</v>
      </c>
      <c r="E49" s="60" t="s">
        <v>225</v>
      </c>
      <c r="F49" s="58" t="s">
        <v>219</v>
      </c>
      <c r="G49" s="59" t="s">
        <v>249</v>
      </c>
      <c r="H49" s="192" t="s">
        <v>519</v>
      </c>
      <c r="I49" s="61" t="s">
        <v>220</v>
      </c>
      <c r="J49" s="186" t="s">
        <v>267</v>
      </c>
      <c r="K49" s="62">
        <v>45</v>
      </c>
      <c r="L49" s="63" t="str">
        <f>IF(ISERROR(VLOOKUP(K49,Eje_Pilar_Prop!$C$2:$E$104,2,FALSE))," ",VLOOKUP(K49,Eje_Pilar_Prop!$C$2:$E$104,2,FALSE))</f>
        <v>Gobernanza e influencia local, regional e internacional</v>
      </c>
      <c r="M49" s="63" t="str">
        <f>IF(ISERROR(VLOOKUP(K49,Eje_Pilar_Prop!$C$2:$E$104,3,FALSE))," ",VLOOKUP(K49,Eje_Pilar_Prop!$C$2:$E$104,3,FALSE))</f>
        <v>Eje Transversal 4 Gobierno Legitimo, Fortalecimiento Local y Eficiencia</v>
      </c>
      <c r="N49" s="192" t="s">
        <v>523</v>
      </c>
      <c r="O49" s="192" t="s">
        <v>557</v>
      </c>
      <c r="P49" s="192" t="s">
        <v>591</v>
      </c>
      <c r="Q49" s="206">
        <v>12814800</v>
      </c>
      <c r="R49" s="66"/>
      <c r="S49" s="67"/>
      <c r="T49" s="68"/>
      <c r="U49" s="192"/>
      <c r="V49" s="69">
        <f t="shared" si="0"/>
        <v>12814800</v>
      </c>
      <c r="W49" s="224">
        <v>12814800</v>
      </c>
      <c r="X49" s="208">
        <v>43874</v>
      </c>
      <c r="Y49" s="208">
        <v>43874</v>
      </c>
      <c r="Z49" s="208">
        <v>43995</v>
      </c>
      <c r="AA49" s="198">
        <v>120</v>
      </c>
      <c r="AB49" s="71"/>
      <c r="AC49" s="71"/>
      <c r="AD49" s="173"/>
      <c r="AE49" s="136"/>
      <c r="AF49" s="70"/>
      <c r="AG49" s="65"/>
      <c r="AH49" s="57"/>
      <c r="AI49" s="57"/>
      <c r="AJ49" s="57" t="s">
        <v>598</v>
      </c>
      <c r="AK49" s="57"/>
      <c r="AL49" s="72">
        <f t="shared" si="10"/>
        <v>1</v>
      </c>
      <c r="AN49" s="112">
        <f>IF(SUMPRODUCT((A$14:A49=A49)*(B$14:B49=B49)*(D$14:D49=D49))&gt;1,0,1)</f>
        <v>1</v>
      </c>
      <c r="AO49" s="73" t="str">
        <f t="shared" si="1"/>
        <v>Contratos de prestación de servicios profesionales y de apoyo a la gestión</v>
      </c>
      <c r="AP49" s="73" t="str">
        <f t="shared" si="2"/>
        <v>Contratación directa</v>
      </c>
      <c r="AQ49" s="74" t="str">
        <f>IF(ISBLANK(G49),1,IFERROR(VLOOKUP(G49,Tipo!$C$12:$C$27,1,FALSE),"NO"))</f>
        <v>Prestación de servicios profesionales y de apoyo a la gestión, o para la ejecución de trabajos artísticos que sólo puedan encomendarse a determinadas personas naturales;</v>
      </c>
      <c r="AR49" s="73" t="str">
        <f t="shared" si="3"/>
        <v>Inversión</v>
      </c>
      <c r="AS49" s="73">
        <f>IF(ISBLANK(K49),1,IFERROR(VLOOKUP(K49,Eje_Pilar_Prop!C31:C132,1,FALSE),"NO"))</f>
        <v>45</v>
      </c>
      <c r="AT49" s="73" t="str">
        <f t="shared" si="4"/>
        <v>SECOP II</v>
      </c>
      <c r="AU49" s="38">
        <f t="shared" si="11"/>
        <v>1</v>
      </c>
      <c r="AV49" s="73" t="str">
        <f t="shared" si="5"/>
        <v>Bogotá Mejor para Todos</v>
      </c>
    </row>
    <row r="50" spans="1:48" ht="45" customHeight="1">
      <c r="A50" s="191">
        <v>37</v>
      </c>
      <c r="B50" s="171">
        <v>2020</v>
      </c>
      <c r="C50" s="170" t="s">
        <v>264</v>
      </c>
      <c r="D50" s="197" t="s">
        <v>487</v>
      </c>
      <c r="E50" s="60" t="s">
        <v>225</v>
      </c>
      <c r="F50" s="58" t="s">
        <v>219</v>
      </c>
      <c r="G50" s="59" t="s">
        <v>249</v>
      </c>
      <c r="H50" s="200" t="s">
        <v>520</v>
      </c>
      <c r="I50" s="61" t="s">
        <v>220</v>
      </c>
      <c r="J50" s="186" t="s">
        <v>267</v>
      </c>
      <c r="K50" s="62">
        <v>45</v>
      </c>
      <c r="L50" s="63" t="str">
        <f>IF(ISERROR(VLOOKUP(K50,Eje_Pilar_Prop!$C$2:$E$104,2,FALSE))," ",VLOOKUP(K50,Eje_Pilar_Prop!$C$2:$E$104,2,FALSE))</f>
        <v>Gobernanza e influencia local, regional e internacional</v>
      </c>
      <c r="M50" s="63" t="str">
        <f>IF(ISERROR(VLOOKUP(K50,Eje_Pilar_Prop!$C$2:$E$104,3,FALSE))," ",VLOOKUP(K50,Eje_Pilar_Prop!$C$2:$E$104,3,FALSE))</f>
        <v>Eje Transversal 4 Gobierno Legitimo, Fortalecimiento Local y Eficiencia</v>
      </c>
      <c r="N50" s="192" t="s">
        <v>523</v>
      </c>
      <c r="O50" s="192" t="s">
        <v>558</v>
      </c>
      <c r="P50" s="192" t="s">
        <v>592</v>
      </c>
      <c r="Q50" s="206">
        <v>16800000</v>
      </c>
      <c r="R50" s="66"/>
      <c r="S50" s="67"/>
      <c r="T50" s="68"/>
      <c r="U50" s="192"/>
      <c r="V50" s="69">
        <f t="shared" si="0"/>
        <v>16800000</v>
      </c>
      <c r="W50" s="224">
        <v>14840000</v>
      </c>
      <c r="X50" s="70">
        <v>43875</v>
      </c>
      <c r="Y50" s="208">
        <v>43875</v>
      </c>
      <c r="Z50" s="208">
        <v>43996</v>
      </c>
      <c r="AA50" s="198">
        <v>120</v>
      </c>
      <c r="AB50" s="71"/>
      <c r="AC50" s="71"/>
      <c r="AD50" s="173"/>
      <c r="AE50" s="136"/>
      <c r="AF50" s="70"/>
      <c r="AG50" s="65"/>
      <c r="AH50" s="57"/>
      <c r="AI50" s="57"/>
      <c r="AJ50" s="57" t="s">
        <v>598</v>
      </c>
      <c r="AK50" s="57"/>
      <c r="AL50" s="72">
        <f t="shared" si="10"/>
        <v>0.8833333333333333</v>
      </c>
      <c r="AN50" s="112">
        <f>IF(SUMPRODUCT((A$14:A50=A50)*(B$14:B50=B50)*(D$14:D50=D50))&gt;1,0,1)</f>
        <v>1</v>
      </c>
      <c r="AO50" s="73" t="str">
        <f t="shared" si="1"/>
        <v>Contratos de prestación de servicios profesionales y de apoyo a la gestión</v>
      </c>
      <c r="AP50" s="73" t="str">
        <f t="shared" si="2"/>
        <v>Contratación directa</v>
      </c>
      <c r="AQ50" s="74" t="str">
        <f>IF(ISBLANK(G50),1,IFERROR(VLOOKUP(G50,Tipo!$C$12:$C$27,1,FALSE),"NO"))</f>
        <v>Prestación de servicios profesionales y de apoyo a la gestión, o para la ejecución de trabajos artísticos que sólo puedan encomendarse a determinadas personas naturales;</v>
      </c>
      <c r="AR50" s="73" t="str">
        <f t="shared" si="3"/>
        <v>Inversión</v>
      </c>
      <c r="AS50" s="73">
        <f>IF(ISBLANK(K50),1,IFERROR(VLOOKUP(K50,Eje_Pilar_Prop!C32:C133,1,FALSE),"NO"))</f>
        <v>45</v>
      </c>
      <c r="AT50" s="73" t="str">
        <f t="shared" si="4"/>
        <v>SECOP II</v>
      </c>
      <c r="AU50" s="38">
        <f t="shared" si="11"/>
        <v>1</v>
      </c>
      <c r="AV50" s="73" t="str">
        <f t="shared" si="5"/>
        <v>Bogotá Mejor para Todos</v>
      </c>
    </row>
    <row r="51" spans="1:48" ht="45" customHeight="1">
      <c r="A51" s="191">
        <v>38</v>
      </c>
      <c r="B51" s="171">
        <v>2020</v>
      </c>
      <c r="C51" s="170" t="s">
        <v>264</v>
      </c>
      <c r="D51" s="197" t="s">
        <v>488</v>
      </c>
      <c r="E51" s="60" t="s">
        <v>225</v>
      </c>
      <c r="F51" s="58" t="s">
        <v>219</v>
      </c>
      <c r="G51" s="59" t="s">
        <v>249</v>
      </c>
      <c r="H51" s="202" t="s">
        <v>521</v>
      </c>
      <c r="I51" s="61" t="s">
        <v>220</v>
      </c>
      <c r="J51" s="186" t="s">
        <v>267</v>
      </c>
      <c r="K51" s="62">
        <v>45</v>
      </c>
      <c r="L51" s="63" t="str">
        <f>IF(ISERROR(VLOOKUP(K51,Eje_Pilar_Prop!$C$2:$E$104,2,FALSE))," ",VLOOKUP(K51,Eje_Pilar_Prop!$C$2:$E$104,2,FALSE))</f>
        <v>Gobernanza e influencia local, regional e internacional</v>
      </c>
      <c r="M51" s="63" t="str">
        <f>IF(ISERROR(VLOOKUP(K51,Eje_Pilar_Prop!$C$2:$E$104,3,FALSE))," ",VLOOKUP(K51,Eje_Pilar_Prop!$C$2:$E$104,3,FALSE))</f>
        <v>Eje Transversal 4 Gobierno Legitimo, Fortalecimiento Local y Eficiencia</v>
      </c>
      <c r="N51" s="192" t="s">
        <v>523</v>
      </c>
      <c r="O51" s="192" t="s">
        <v>559</v>
      </c>
      <c r="P51" s="192" t="s">
        <v>593</v>
      </c>
      <c r="Q51" s="206">
        <v>11937600</v>
      </c>
      <c r="R51" s="66"/>
      <c r="S51" s="67"/>
      <c r="T51" s="68"/>
      <c r="U51" s="192"/>
      <c r="V51" s="69">
        <f t="shared" si="0"/>
        <v>11937600</v>
      </c>
      <c r="W51" s="224">
        <v>11937600</v>
      </c>
      <c r="X51" s="70">
        <v>43875</v>
      </c>
      <c r="Y51" s="208">
        <v>43875</v>
      </c>
      <c r="Z51" s="208">
        <v>43996</v>
      </c>
      <c r="AA51" s="198">
        <v>120</v>
      </c>
      <c r="AB51" s="71"/>
      <c r="AC51" s="71"/>
      <c r="AD51" s="173"/>
      <c r="AE51" s="136"/>
      <c r="AF51" s="70"/>
      <c r="AG51" s="65"/>
      <c r="AH51" s="57"/>
      <c r="AI51" s="57"/>
      <c r="AJ51" s="57" t="s">
        <v>598</v>
      </c>
      <c r="AK51" s="57"/>
      <c r="AL51" s="72">
        <f t="shared" si="10"/>
        <v>1</v>
      </c>
      <c r="AN51" s="112">
        <f>IF(SUMPRODUCT((A$14:A51=A51)*(B$14:B51=B51)*(D$14:D51=D51))&gt;1,0,1)</f>
        <v>1</v>
      </c>
      <c r="AO51" s="73" t="str">
        <f t="shared" si="1"/>
        <v>Contratos de prestación de servicios profesionales y de apoyo a la gestión</v>
      </c>
      <c r="AP51" s="73" t="str">
        <f t="shared" si="2"/>
        <v>Contratación directa</v>
      </c>
      <c r="AQ51" s="74" t="str">
        <f>IF(ISBLANK(G51),1,IFERROR(VLOOKUP(G51,Tipo!$C$12:$C$27,1,FALSE),"NO"))</f>
        <v>Prestación de servicios profesionales y de apoyo a la gestión, o para la ejecución de trabajos artísticos que sólo puedan encomendarse a determinadas personas naturales;</v>
      </c>
      <c r="AR51" s="73" t="str">
        <f t="shared" si="3"/>
        <v>Inversión</v>
      </c>
      <c r="AS51" s="73">
        <f>IF(ISBLANK(K51),1,IFERROR(VLOOKUP(K51,Eje_Pilar_Prop!C33:C134,1,FALSE),"NO"))</f>
        <v>45</v>
      </c>
      <c r="AT51" s="73" t="str">
        <f t="shared" si="4"/>
        <v>SECOP II</v>
      </c>
      <c r="AU51" s="38">
        <f t="shared" si="11"/>
        <v>1</v>
      </c>
      <c r="AV51" s="73" t="str">
        <f t="shared" si="5"/>
        <v>Bogotá Mejor para Todos</v>
      </c>
    </row>
    <row r="52" spans="1:48" ht="45" customHeight="1">
      <c r="A52" s="191">
        <v>39</v>
      </c>
      <c r="B52" s="171">
        <v>2020</v>
      </c>
      <c r="C52" s="170" t="s">
        <v>264</v>
      </c>
      <c r="D52" s="197" t="s">
        <v>617</v>
      </c>
      <c r="E52" s="60" t="s">
        <v>225</v>
      </c>
      <c r="F52" s="58" t="s">
        <v>219</v>
      </c>
      <c r="G52" s="59" t="s">
        <v>249</v>
      </c>
      <c r="H52" s="198" t="s">
        <v>613</v>
      </c>
      <c r="I52" s="61" t="s">
        <v>220</v>
      </c>
      <c r="J52" s="186" t="s">
        <v>267</v>
      </c>
      <c r="K52" s="62">
        <v>3</v>
      </c>
      <c r="L52" s="63" t="str">
        <f>IF(ISERROR(VLOOKUP(K52,Eje_Pilar_Prop!$C$2:$E$104,2,FALSE))," ",VLOOKUP(K52,Eje_Pilar_Prop!$C$2:$E$104,2,FALSE))</f>
        <v>Igualdad y autonomía para una Bogotá incluyente</v>
      </c>
      <c r="M52" s="63" t="str">
        <f>IF(ISERROR(VLOOKUP(K52,Eje_Pilar_Prop!$C$2:$E$104,3,FALSE))," ",VLOOKUP(K52,Eje_Pilar_Prop!$C$2:$E$104,3,FALSE))</f>
        <v>Pilar 1 Igualdad de Calidad de Vida</v>
      </c>
      <c r="N52" s="192" t="s">
        <v>605</v>
      </c>
      <c r="O52" s="192" t="s">
        <v>609</v>
      </c>
      <c r="P52" s="192" t="s">
        <v>601</v>
      </c>
      <c r="Q52" s="206">
        <v>19656000</v>
      </c>
      <c r="R52" s="66"/>
      <c r="S52" s="67"/>
      <c r="T52" s="68"/>
      <c r="U52" s="192"/>
      <c r="V52" s="69">
        <f t="shared" si="0"/>
        <v>19656000</v>
      </c>
      <c r="W52" s="224">
        <v>19656000</v>
      </c>
      <c r="X52" s="70">
        <v>43875</v>
      </c>
      <c r="Y52" s="208">
        <v>43875</v>
      </c>
      <c r="Z52" s="208">
        <v>43996</v>
      </c>
      <c r="AA52" s="198">
        <v>120</v>
      </c>
      <c r="AB52" s="71"/>
      <c r="AC52" s="71"/>
      <c r="AD52" s="173"/>
      <c r="AE52" s="136"/>
      <c r="AF52" s="70"/>
      <c r="AG52" s="65"/>
      <c r="AH52" s="57"/>
      <c r="AI52" s="57"/>
      <c r="AJ52" s="57" t="s">
        <v>598</v>
      </c>
      <c r="AK52" s="57"/>
      <c r="AL52" s="72">
        <f t="shared" si="10"/>
        <v>1</v>
      </c>
      <c r="AN52" s="112">
        <f>IF(SUMPRODUCT((A$14:A52=A52)*(B$14:B52=B52)*(D$14:D52=D52))&gt;1,0,1)</f>
        <v>1</v>
      </c>
      <c r="AO52" s="73" t="str">
        <f t="shared" si="1"/>
        <v>Contratos de prestación de servicios profesionales y de apoyo a la gestión</v>
      </c>
      <c r="AP52" s="73" t="str">
        <f t="shared" si="2"/>
        <v>Contratación directa</v>
      </c>
      <c r="AQ52" s="74" t="str">
        <f>IF(ISBLANK(G52),1,IFERROR(VLOOKUP(G52,Tipo!$C$12:$C$27,1,FALSE),"NO"))</f>
        <v>Prestación de servicios profesionales y de apoyo a la gestión, o para la ejecución de trabajos artísticos que sólo puedan encomendarse a determinadas personas naturales;</v>
      </c>
      <c r="AR52" s="73" t="str">
        <f t="shared" si="3"/>
        <v>Inversión</v>
      </c>
      <c r="AS52" s="73" t="str">
        <f>IF(ISBLANK(K52),1,IFERROR(VLOOKUP(K52,Eje_Pilar_Prop!C34:C135,1,FALSE),"NO"))</f>
        <v>NO</v>
      </c>
      <c r="AT52" s="73" t="str">
        <f t="shared" si="4"/>
        <v>SECOP II</v>
      </c>
      <c r="AU52" s="38">
        <f t="shared" si="11"/>
        <v>1</v>
      </c>
      <c r="AV52" s="73" t="str">
        <f t="shared" si="5"/>
        <v>Bogotá Mejor para Todos</v>
      </c>
    </row>
    <row r="53" spans="1:48" ht="45" customHeight="1">
      <c r="A53" s="191">
        <v>40</v>
      </c>
      <c r="B53" s="171">
        <v>2020</v>
      </c>
      <c r="C53" s="170" t="s">
        <v>264</v>
      </c>
      <c r="D53" s="197" t="s">
        <v>489</v>
      </c>
      <c r="E53" s="60" t="s">
        <v>225</v>
      </c>
      <c r="F53" s="58" t="s">
        <v>219</v>
      </c>
      <c r="G53" s="59" t="s">
        <v>249</v>
      </c>
      <c r="H53" s="200" t="s">
        <v>522</v>
      </c>
      <c r="I53" s="61" t="s">
        <v>220</v>
      </c>
      <c r="J53" s="186" t="s">
        <v>267</v>
      </c>
      <c r="K53" s="62">
        <v>45</v>
      </c>
      <c r="L53" s="63" t="str">
        <f>IF(ISERROR(VLOOKUP(K53,Eje_Pilar_Prop!$C$2:$E$104,2,FALSE))," ",VLOOKUP(K53,Eje_Pilar_Prop!$C$2:$E$104,2,FALSE))</f>
        <v>Gobernanza e influencia local, regional e internacional</v>
      </c>
      <c r="M53" s="63" t="str">
        <f>IF(ISERROR(VLOOKUP(K53,Eje_Pilar_Prop!$C$2:$E$104,3,FALSE))," ",VLOOKUP(K53,Eje_Pilar_Prop!$C$2:$E$104,3,FALSE))</f>
        <v>Eje Transversal 4 Gobierno Legitimo, Fortalecimiento Local y Eficiencia</v>
      </c>
      <c r="N53" s="192" t="s">
        <v>523</v>
      </c>
      <c r="O53" s="198" t="s">
        <v>560</v>
      </c>
      <c r="P53" s="192" t="s">
        <v>594</v>
      </c>
      <c r="Q53" s="206">
        <v>16818000</v>
      </c>
      <c r="R53" s="66"/>
      <c r="S53" s="67"/>
      <c r="T53" s="68"/>
      <c r="U53" s="192"/>
      <c r="V53" s="69">
        <f t="shared" si="0"/>
        <v>16818000</v>
      </c>
      <c r="W53" s="224">
        <v>16818000</v>
      </c>
      <c r="X53" s="70">
        <v>43878</v>
      </c>
      <c r="Y53" s="208">
        <v>43878</v>
      </c>
      <c r="Z53" s="208">
        <v>43999</v>
      </c>
      <c r="AA53" s="198">
        <v>120</v>
      </c>
      <c r="AB53" s="71"/>
      <c r="AC53" s="71"/>
      <c r="AD53" s="173"/>
      <c r="AE53" s="136"/>
      <c r="AF53" s="70"/>
      <c r="AG53" s="65"/>
      <c r="AH53" s="57"/>
      <c r="AI53" s="57"/>
      <c r="AJ53" s="57" t="s">
        <v>598</v>
      </c>
      <c r="AK53" s="57"/>
      <c r="AL53" s="72">
        <f t="shared" si="10"/>
        <v>1</v>
      </c>
      <c r="AN53" s="112">
        <f>IF(SUMPRODUCT((A$14:A53=A53)*(B$14:B53=B53)*(D$14:D53=D53))&gt;1,0,1)</f>
        <v>1</v>
      </c>
      <c r="AO53" s="73" t="str">
        <f t="shared" si="1"/>
        <v>Contratos de prestación de servicios profesionales y de apoyo a la gestión</v>
      </c>
      <c r="AP53" s="73" t="str">
        <f t="shared" si="2"/>
        <v>Contratación directa</v>
      </c>
      <c r="AQ53" s="74" t="str">
        <f>IF(ISBLANK(G53),1,IFERROR(VLOOKUP(G53,Tipo!$C$12:$C$27,1,FALSE),"NO"))</f>
        <v>Prestación de servicios profesionales y de apoyo a la gestión, o para la ejecución de trabajos artísticos que sólo puedan encomendarse a determinadas personas naturales;</v>
      </c>
      <c r="AR53" s="73" t="str">
        <f t="shared" si="3"/>
        <v>Inversión</v>
      </c>
      <c r="AS53" s="73">
        <f>IF(ISBLANK(K53),1,IFERROR(VLOOKUP(K53,Eje_Pilar_Prop!C35:C136,1,FALSE),"NO"))</f>
        <v>45</v>
      </c>
      <c r="AT53" s="73" t="str">
        <f t="shared" si="4"/>
        <v>SECOP II</v>
      </c>
      <c r="AU53" s="38">
        <f t="shared" si="11"/>
        <v>1</v>
      </c>
      <c r="AV53" s="73" t="str">
        <f t="shared" si="5"/>
        <v>Bogotá Mejor para Todos</v>
      </c>
    </row>
    <row r="54" spans="1:48" ht="45" customHeight="1">
      <c r="A54" s="191">
        <v>41</v>
      </c>
      <c r="B54" s="171">
        <v>2020</v>
      </c>
      <c r="C54" s="170" t="s">
        <v>264</v>
      </c>
      <c r="D54" s="197" t="s">
        <v>621</v>
      </c>
      <c r="E54" s="60" t="s">
        <v>225</v>
      </c>
      <c r="F54" s="58" t="s">
        <v>219</v>
      </c>
      <c r="G54" s="59" t="s">
        <v>249</v>
      </c>
      <c r="H54" s="200" t="s">
        <v>631</v>
      </c>
      <c r="I54" s="61" t="s">
        <v>220</v>
      </c>
      <c r="J54" s="186" t="s">
        <v>267</v>
      </c>
      <c r="K54" s="62">
        <v>45</v>
      </c>
      <c r="L54" s="63" t="str">
        <f>IF(ISERROR(VLOOKUP(K54,Eje_Pilar_Prop!$C$2:$E$104,2,FALSE))," ",VLOOKUP(K54,Eje_Pilar_Prop!$C$2:$E$104,2,FALSE))</f>
        <v>Gobernanza e influencia local, regional e internacional</v>
      </c>
      <c r="M54" s="63" t="str">
        <f>IF(ISERROR(VLOOKUP(K54,Eje_Pilar_Prop!$C$2:$E$104,3,FALSE))," ",VLOOKUP(K54,Eje_Pilar_Prop!$C$2:$E$104,3,FALSE))</f>
        <v>Eje Transversal 4 Gobierno Legitimo, Fortalecimiento Local y Eficiencia</v>
      </c>
      <c r="N54" s="192" t="s">
        <v>523</v>
      </c>
      <c r="O54" s="192" t="s">
        <v>641</v>
      </c>
      <c r="P54" s="211" t="s">
        <v>651</v>
      </c>
      <c r="Q54" s="206">
        <v>18960000</v>
      </c>
      <c r="R54" s="66"/>
      <c r="S54" s="67"/>
      <c r="T54" s="68"/>
      <c r="U54" s="65"/>
      <c r="V54" s="69">
        <f t="shared" si="0"/>
        <v>18960000</v>
      </c>
      <c r="W54" s="224">
        <v>18960000</v>
      </c>
      <c r="X54" s="70">
        <v>43878</v>
      </c>
      <c r="Y54" s="208">
        <v>43878</v>
      </c>
      <c r="Z54" s="208">
        <v>43999</v>
      </c>
      <c r="AA54" s="198">
        <v>120</v>
      </c>
      <c r="AB54" s="71"/>
      <c r="AC54" s="71"/>
      <c r="AD54" s="173"/>
      <c r="AE54" s="136"/>
      <c r="AF54" s="70"/>
      <c r="AG54" s="65"/>
      <c r="AH54" s="57"/>
      <c r="AI54" s="57"/>
      <c r="AJ54" s="57" t="s">
        <v>598</v>
      </c>
      <c r="AK54" s="57"/>
      <c r="AL54" s="72">
        <f t="shared" si="10"/>
        <v>1</v>
      </c>
      <c r="AN54" s="112">
        <f>IF(SUMPRODUCT((A$14:A54=A54)*(B$14:B54=B54)*(D$14:D54=D54))&gt;1,0,1)</f>
        <v>1</v>
      </c>
      <c r="AO54" s="73" t="str">
        <f t="shared" si="1"/>
        <v>Contratos de prestación de servicios profesionales y de apoyo a la gestión</v>
      </c>
      <c r="AP54" s="73" t="str">
        <f t="shared" si="2"/>
        <v>Contratación directa</v>
      </c>
      <c r="AQ54" s="74" t="str">
        <f>IF(ISBLANK(G54),1,IFERROR(VLOOKUP(G54,Tipo!$C$12:$C$27,1,FALSE),"NO"))</f>
        <v>Prestación de servicios profesionales y de apoyo a la gestión, o para la ejecución de trabajos artísticos que sólo puedan encomendarse a determinadas personas naturales;</v>
      </c>
      <c r="AR54" s="73" t="str">
        <f t="shared" si="3"/>
        <v>Inversión</v>
      </c>
      <c r="AS54" s="73">
        <f>IF(ISBLANK(K54),1,IFERROR(VLOOKUP(K54,Eje_Pilar_Prop!C36:C137,1,FALSE),"NO"))</f>
        <v>45</v>
      </c>
      <c r="AT54" s="73" t="str">
        <f t="shared" si="4"/>
        <v>SECOP II</v>
      </c>
      <c r="AU54" s="38">
        <f t="shared" si="11"/>
        <v>1</v>
      </c>
      <c r="AV54" s="73" t="str">
        <f t="shared" si="5"/>
        <v>Bogotá Mejor para Todos</v>
      </c>
    </row>
    <row r="55" spans="1:48" ht="45" customHeight="1">
      <c r="A55" s="191">
        <v>42</v>
      </c>
      <c r="B55" s="171">
        <v>2020</v>
      </c>
      <c r="C55" s="170" t="s">
        <v>264</v>
      </c>
      <c r="D55" s="197" t="s">
        <v>622</v>
      </c>
      <c r="E55" s="60" t="s">
        <v>225</v>
      </c>
      <c r="F55" s="58" t="s">
        <v>219</v>
      </c>
      <c r="G55" s="59" t="s">
        <v>249</v>
      </c>
      <c r="H55" s="202" t="s">
        <v>632</v>
      </c>
      <c r="I55" s="61" t="s">
        <v>220</v>
      </c>
      <c r="J55" s="186" t="s">
        <v>267</v>
      </c>
      <c r="K55" s="62">
        <v>45</v>
      </c>
      <c r="L55" s="63" t="str">
        <f>IF(ISERROR(VLOOKUP(K55,Eje_Pilar_Prop!$C$2:$E$104,2,FALSE))," ",VLOOKUP(K55,Eje_Pilar_Prop!$C$2:$E$104,2,FALSE))</f>
        <v>Gobernanza e influencia local, regional e internacional</v>
      </c>
      <c r="M55" s="63" t="str">
        <f>IF(ISERROR(VLOOKUP(K55,Eje_Pilar_Prop!$C$2:$E$104,3,FALSE))," ",VLOOKUP(K55,Eje_Pilar_Prop!$C$2:$E$104,3,FALSE))</f>
        <v>Eje Transversal 4 Gobierno Legitimo, Fortalecimiento Local y Eficiencia</v>
      </c>
      <c r="N55" s="192" t="s">
        <v>523</v>
      </c>
      <c r="O55" s="192" t="s">
        <v>642</v>
      </c>
      <c r="P55" s="192" t="s">
        <v>652</v>
      </c>
      <c r="Q55" s="206">
        <v>8074800</v>
      </c>
      <c r="R55" s="66"/>
      <c r="S55" s="67"/>
      <c r="T55" s="68"/>
      <c r="U55" s="65"/>
      <c r="V55" s="69">
        <f t="shared" si="0"/>
        <v>8074800</v>
      </c>
      <c r="W55" s="224">
        <v>8074800</v>
      </c>
      <c r="X55" s="70">
        <v>43879</v>
      </c>
      <c r="Y55" s="208">
        <v>43879</v>
      </c>
      <c r="Z55" s="208">
        <v>44000</v>
      </c>
      <c r="AA55" s="198">
        <v>120</v>
      </c>
      <c r="AB55" s="71"/>
      <c r="AC55" s="71"/>
      <c r="AD55" s="173"/>
      <c r="AE55" s="136"/>
      <c r="AF55" s="70"/>
      <c r="AG55" s="65"/>
      <c r="AH55" s="57"/>
      <c r="AI55" s="57"/>
      <c r="AJ55" s="57" t="s">
        <v>598</v>
      </c>
      <c r="AK55" s="57"/>
      <c r="AL55" s="72">
        <f t="shared" si="10"/>
        <v>1</v>
      </c>
      <c r="AN55" s="112">
        <f>IF(SUMPRODUCT((A$14:A55=A55)*(B$14:B55=B55)*(D$14:D55=D55))&gt;1,0,1)</f>
        <v>1</v>
      </c>
      <c r="AO55" s="73" t="str">
        <f t="shared" si="1"/>
        <v>Contratos de prestación de servicios profesionales y de apoyo a la gestión</v>
      </c>
      <c r="AP55" s="73" t="str">
        <f t="shared" si="2"/>
        <v>Contratación directa</v>
      </c>
      <c r="AQ55" s="74" t="str">
        <f>IF(ISBLANK(G55),1,IFERROR(VLOOKUP(G55,Tipo!$C$12:$C$27,1,FALSE),"NO"))</f>
        <v>Prestación de servicios profesionales y de apoyo a la gestión, o para la ejecución de trabajos artísticos que sólo puedan encomendarse a determinadas personas naturales;</v>
      </c>
      <c r="AR55" s="73" t="str">
        <f t="shared" si="3"/>
        <v>Inversión</v>
      </c>
      <c r="AS55" s="73">
        <f>IF(ISBLANK(K55),1,IFERROR(VLOOKUP(K55,Eje_Pilar_Prop!C37:C138,1,FALSE),"NO"))</f>
        <v>45</v>
      </c>
      <c r="AT55" s="73" t="str">
        <f t="shared" si="4"/>
        <v>SECOP II</v>
      </c>
      <c r="AU55" s="38">
        <f t="shared" si="11"/>
        <v>1</v>
      </c>
      <c r="AV55" s="73" t="str">
        <f t="shared" si="5"/>
        <v>Bogotá Mejor para Todos</v>
      </c>
    </row>
    <row r="56" spans="1:48" ht="45" customHeight="1">
      <c r="A56" s="191">
        <v>43</v>
      </c>
      <c r="B56" s="171">
        <v>2020</v>
      </c>
      <c r="C56" s="170" t="s">
        <v>264</v>
      </c>
      <c r="D56" s="197" t="s">
        <v>623</v>
      </c>
      <c r="E56" s="60" t="s">
        <v>225</v>
      </c>
      <c r="F56" s="58" t="s">
        <v>219</v>
      </c>
      <c r="G56" s="59" t="s">
        <v>249</v>
      </c>
      <c r="H56" s="198" t="s">
        <v>633</v>
      </c>
      <c r="I56" s="61" t="s">
        <v>220</v>
      </c>
      <c r="J56" s="186" t="s">
        <v>267</v>
      </c>
      <c r="K56" s="62">
        <v>45</v>
      </c>
      <c r="L56" s="63" t="str">
        <f>IF(ISERROR(VLOOKUP(K56,Eje_Pilar_Prop!$C$2:$E$104,2,FALSE))," ",VLOOKUP(K56,Eje_Pilar_Prop!$C$2:$E$104,2,FALSE))</f>
        <v>Gobernanza e influencia local, regional e internacional</v>
      </c>
      <c r="M56" s="63" t="str">
        <f>IF(ISERROR(VLOOKUP(K56,Eje_Pilar_Prop!$C$2:$E$104,3,FALSE))," ",VLOOKUP(K56,Eje_Pilar_Prop!$C$2:$E$104,3,FALSE))</f>
        <v>Eje Transversal 4 Gobierno Legitimo, Fortalecimiento Local y Eficiencia</v>
      </c>
      <c r="N56" s="192" t="s">
        <v>523</v>
      </c>
      <c r="O56" s="198" t="s">
        <v>643</v>
      </c>
      <c r="P56" s="192" t="s">
        <v>653</v>
      </c>
      <c r="Q56" s="206">
        <v>9128400</v>
      </c>
      <c r="R56" s="66"/>
      <c r="S56" s="67"/>
      <c r="T56" s="68"/>
      <c r="U56" s="65"/>
      <c r="V56" s="69">
        <f t="shared" si="0"/>
        <v>9128400</v>
      </c>
      <c r="W56" s="224">
        <v>9128400</v>
      </c>
      <c r="X56" s="70">
        <v>43879</v>
      </c>
      <c r="Y56" s="208">
        <v>43879</v>
      </c>
      <c r="Z56" s="208">
        <v>44000</v>
      </c>
      <c r="AA56" s="198">
        <v>120</v>
      </c>
      <c r="AB56" s="71"/>
      <c r="AC56" s="71"/>
      <c r="AD56" s="173"/>
      <c r="AE56" s="136"/>
      <c r="AF56" s="70"/>
      <c r="AG56" s="65"/>
      <c r="AH56" s="57"/>
      <c r="AI56" s="57"/>
      <c r="AJ56" s="57" t="s">
        <v>598</v>
      </c>
      <c r="AK56" s="57"/>
      <c r="AL56" s="72">
        <f t="shared" si="10"/>
        <v>1</v>
      </c>
      <c r="AN56" s="112">
        <f>IF(SUMPRODUCT((A$14:A56=A56)*(B$14:B56=B56)*(D$14:D56=D56))&gt;1,0,1)</f>
        <v>1</v>
      </c>
      <c r="AO56" s="73" t="str">
        <f t="shared" si="1"/>
        <v>Contratos de prestación de servicios profesionales y de apoyo a la gestión</v>
      </c>
      <c r="AP56" s="73" t="str">
        <f t="shared" si="2"/>
        <v>Contratación directa</v>
      </c>
      <c r="AQ56" s="74" t="str">
        <f>IF(ISBLANK(G56),1,IFERROR(VLOOKUP(G56,Tipo!$C$12:$C$27,1,FALSE),"NO"))</f>
        <v>Prestación de servicios profesionales y de apoyo a la gestión, o para la ejecución de trabajos artísticos que sólo puedan encomendarse a determinadas personas naturales;</v>
      </c>
      <c r="AR56" s="73" t="str">
        <f t="shared" si="3"/>
        <v>Inversión</v>
      </c>
      <c r="AS56" s="73">
        <f>IF(ISBLANK(K56),1,IFERROR(VLOOKUP(K56,Eje_Pilar_Prop!C38:C139,1,FALSE),"NO"))</f>
        <v>45</v>
      </c>
      <c r="AT56" s="73" t="str">
        <f t="shared" si="4"/>
        <v>SECOP II</v>
      </c>
      <c r="AU56" s="38">
        <f t="shared" si="11"/>
        <v>1</v>
      </c>
      <c r="AV56" s="73" t="str">
        <f t="shared" si="5"/>
        <v>Bogotá Mejor para Todos</v>
      </c>
    </row>
    <row r="57" spans="1:48" ht="45" customHeight="1">
      <c r="A57" s="191">
        <v>44</v>
      </c>
      <c r="B57" s="171">
        <v>2020</v>
      </c>
      <c r="C57" s="170" t="s">
        <v>264</v>
      </c>
      <c r="D57" s="197" t="s">
        <v>624</v>
      </c>
      <c r="E57" s="60" t="s">
        <v>225</v>
      </c>
      <c r="F57" s="58" t="s">
        <v>219</v>
      </c>
      <c r="G57" s="59" t="s">
        <v>249</v>
      </c>
      <c r="H57" s="198" t="s">
        <v>634</v>
      </c>
      <c r="I57" s="61" t="s">
        <v>220</v>
      </c>
      <c r="J57" s="186" t="s">
        <v>267</v>
      </c>
      <c r="K57" s="62">
        <v>45</v>
      </c>
      <c r="L57" s="63" t="str">
        <f>IF(ISERROR(VLOOKUP(K57,Eje_Pilar_Prop!$C$2:$E$104,2,FALSE))," ",VLOOKUP(K57,Eje_Pilar_Prop!$C$2:$E$104,2,FALSE))</f>
        <v>Gobernanza e influencia local, regional e internacional</v>
      </c>
      <c r="M57" s="63" t="str">
        <f>IF(ISERROR(VLOOKUP(K57,Eje_Pilar_Prop!$C$2:$E$104,3,FALSE))," ",VLOOKUP(K57,Eje_Pilar_Prop!$C$2:$E$104,3,FALSE))</f>
        <v>Eje Transversal 4 Gobierno Legitimo, Fortalecimiento Local y Eficiencia</v>
      </c>
      <c r="N57" s="192" t="s">
        <v>523</v>
      </c>
      <c r="O57" s="198" t="s">
        <v>644</v>
      </c>
      <c r="P57" s="192" t="s">
        <v>654</v>
      </c>
      <c r="Q57" s="206">
        <v>22464000</v>
      </c>
      <c r="R57" s="66"/>
      <c r="S57" s="67"/>
      <c r="T57" s="68"/>
      <c r="U57" s="65"/>
      <c r="V57" s="69">
        <f t="shared" si="0"/>
        <v>22464000</v>
      </c>
      <c r="W57" s="224">
        <v>5616000</v>
      </c>
      <c r="X57" s="70">
        <v>43879</v>
      </c>
      <c r="Y57" s="208">
        <v>43879</v>
      </c>
      <c r="Z57" s="208">
        <v>44000</v>
      </c>
      <c r="AA57" s="198">
        <v>120</v>
      </c>
      <c r="AB57" s="71"/>
      <c r="AC57" s="71"/>
      <c r="AD57" s="173"/>
      <c r="AE57" s="136"/>
      <c r="AF57" s="70"/>
      <c r="AG57" s="65"/>
      <c r="AH57" s="57"/>
      <c r="AI57" s="57"/>
      <c r="AJ57" s="57" t="s">
        <v>598</v>
      </c>
      <c r="AK57" s="57"/>
      <c r="AL57" s="72">
        <f t="shared" si="10"/>
        <v>0.25</v>
      </c>
      <c r="AN57" s="112">
        <f>IF(SUMPRODUCT((A$14:A57=A57)*(B$14:B57=B57)*(D$14:D57=D57))&gt;1,0,1)</f>
        <v>1</v>
      </c>
      <c r="AO57" s="73" t="str">
        <f t="shared" si="1"/>
        <v>Contratos de prestación de servicios profesionales y de apoyo a la gestión</v>
      </c>
      <c r="AP57" s="73" t="str">
        <f t="shared" si="2"/>
        <v>Contratación directa</v>
      </c>
      <c r="AQ57" s="74" t="str">
        <f>IF(ISBLANK(G57),1,IFERROR(VLOOKUP(G57,Tipo!$C$12:$C$27,1,FALSE),"NO"))</f>
        <v>Prestación de servicios profesionales y de apoyo a la gestión, o para la ejecución de trabajos artísticos que sólo puedan encomendarse a determinadas personas naturales;</v>
      </c>
      <c r="AR57" s="73" t="str">
        <f t="shared" si="3"/>
        <v>Inversión</v>
      </c>
      <c r="AS57" s="73">
        <f>IF(ISBLANK(K57),1,IFERROR(VLOOKUP(K57,Eje_Pilar_Prop!C39:C140,1,FALSE),"NO"))</f>
        <v>45</v>
      </c>
      <c r="AT57" s="73" t="str">
        <f t="shared" si="4"/>
        <v>SECOP II</v>
      </c>
      <c r="AU57" s="38">
        <f t="shared" si="11"/>
        <v>1</v>
      </c>
      <c r="AV57" s="73" t="str">
        <f t="shared" si="5"/>
        <v>Bogotá Mejor para Todos</v>
      </c>
    </row>
    <row r="58" spans="1:48" ht="45" customHeight="1">
      <c r="A58" s="191">
        <v>45</v>
      </c>
      <c r="B58" s="171">
        <v>2020</v>
      </c>
      <c r="C58" s="170" t="s">
        <v>264</v>
      </c>
      <c r="D58" s="197" t="s">
        <v>625</v>
      </c>
      <c r="E58" s="60" t="s">
        <v>225</v>
      </c>
      <c r="F58" s="58" t="s">
        <v>219</v>
      </c>
      <c r="G58" s="59" t="s">
        <v>249</v>
      </c>
      <c r="H58" s="198" t="s">
        <v>635</v>
      </c>
      <c r="I58" s="61" t="s">
        <v>220</v>
      </c>
      <c r="J58" s="186" t="s">
        <v>267</v>
      </c>
      <c r="K58" s="62">
        <v>45</v>
      </c>
      <c r="L58" s="63" t="str">
        <f>IF(ISERROR(VLOOKUP(K58,Eje_Pilar_Prop!$C$2:$E$104,2,FALSE))," ",VLOOKUP(K58,Eje_Pilar_Prop!$C$2:$E$104,2,FALSE))</f>
        <v>Gobernanza e influencia local, regional e internacional</v>
      </c>
      <c r="M58" s="63" t="str">
        <f>IF(ISERROR(VLOOKUP(K58,Eje_Pilar_Prop!$C$2:$E$104,3,FALSE))," ",VLOOKUP(K58,Eje_Pilar_Prop!$C$2:$E$104,3,FALSE))</f>
        <v>Eje Transversal 4 Gobierno Legitimo, Fortalecimiento Local y Eficiencia</v>
      </c>
      <c r="N58" s="192" t="s">
        <v>523</v>
      </c>
      <c r="O58" s="192" t="s">
        <v>645</v>
      </c>
      <c r="P58" s="192" t="s">
        <v>655</v>
      </c>
      <c r="Q58" s="206">
        <v>20800000</v>
      </c>
      <c r="R58" s="66"/>
      <c r="S58" s="67"/>
      <c r="T58" s="68"/>
      <c r="U58" s="65"/>
      <c r="V58" s="69">
        <f t="shared" si="0"/>
        <v>20800000</v>
      </c>
      <c r="W58" s="224">
        <v>17680000</v>
      </c>
      <c r="X58" s="70">
        <v>43879</v>
      </c>
      <c r="Y58" s="208">
        <v>43879</v>
      </c>
      <c r="Z58" s="208">
        <v>44000</v>
      </c>
      <c r="AA58" s="198">
        <v>120</v>
      </c>
      <c r="AB58" s="71"/>
      <c r="AC58" s="71"/>
      <c r="AD58" s="173"/>
      <c r="AE58" s="136"/>
      <c r="AF58" s="70"/>
      <c r="AG58" s="65"/>
      <c r="AH58" s="57"/>
      <c r="AI58" s="57"/>
      <c r="AJ58" s="57" t="s">
        <v>598</v>
      </c>
      <c r="AK58" s="57"/>
      <c r="AL58" s="72">
        <f t="shared" si="10"/>
        <v>0.85</v>
      </c>
      <c r="AN58" s="112">
        <f>IF(SUMPRODUCT((A$14:A58=A58)*(B$14:B58=B58)*(D$14:D58=D58))&gt;1,0,1)</f>
        <v>1</v>
      </c>
      <c r="AO58" s="73" t="str">
        <f t="shared" si="1"/>
        <v>Contratos de prestación de servicios profesionales y de apoyo a la gestión</v>
      </c>
      <c r="AP58" s="73" t="str">
        <f t="shared" si="2"/>
        <v>Contratación directa</v>
      </c>
      <c r="AQ58" s="74" t="str">
        <f>IF(ISBLANK(G58),1,IFERROR(VLOOKUP(G58,Tipo!$C$12:$C$27,1,FALSE),"NO"))</f>
        <v>Prestación de servicios profesionales y de apoyo a la gestión, o para la ejecución de trabajos artísticos que sólo puedan encomendarse a determinadas personas naturales;</v>
      </c>
      <c r="AR58" s="73" t="str">
        <f t="shared" si="3"/>
        <v>Inversión</v>
      </c>
      <c r="AS58" s="73">
        <f>IF(ISBLANK(K58),1,IFERROR(VLOOKUP(K58,Eje_Pilar_Prop!C40:C141,1,FALSE),"NO"))</f>
        <v>45</v>
      </c>
      <c r="AT58" s="73" t="str">
        <f t="shared" si="4"/>
        <v>SECOP II</v>
      </c>
      <c r="AU58" s="38">
        <f t="shared" si="11"/>
        <v>1</v>
      </c>
      <c r="AV58" s="73" t="str">
        <f t="shared" si="5"/>
        <v>Bogotá Mejor para Todos</v>
      </c>
    </row>
    <row r="59" spans="1:48" ht="45" customHeight="1">
      <c r="A59" s="191">
        <v>46</v>
      </c>
      <c r="B59" s="171">
        <v>2020</v>
      </c>
      <c r="C59" s="170" t="s">
        <v>264</v>
      </c>
      <c r="D59" s="191" t="s">
        <v>626</v>
      </c>
      <c r="E59" s="60" t="s">
        <v>225</v>
      </c>
      <c r="F59" s="58" t="s">
        <v>219</v>
      </c>
      <c r="G59" s="59" t="s">
        <v>249</v>
      </c>
      <c r="H59" s="198" t="s">
        <v>636</v>
      </c>
      <c r="I59" s="61" t="s">
        <v>220</v>
      </c>
      <c r="J59" s="186" t="s">
        <v>267</v>
      </c>
      <c r="K59" s="62">
        <v>45</v>
      </c>
      <c r="L59" s="63" t="str">
        <f>IF(ISERROR(VLOOKUP(K59,Eje_Pilar_Prop!$C$2:$E$104,2,FALSE))," ",VLOOKUP(K59,Eje_Pilar_Prop!$C$2:$E$104,2,FALSE))</f>
        <v>Gobernanza e influencia local, regional e internacional</v>
      </c>
      <c r="M59" s="63" t="str">
        <f>IF(ISERROR(VLOOKUP(K59,Eje_Pilar_Prop!$C$2:$E$104,3,FALSE))," ",VLOOKUP(K59,Eje_Pilar_Prop!$C$2:$E$104,3,FALSE))</f>
        <v>Eje Transversal 4 Gobierno Legitimo, Fortalecimiento Local y Eficiencia</v>
      </c>
      <c r="N59" s="192" t="s">
        <v>523</v>
      </c>
      <c r="O59" s="192" t="s">
        <v>646</v>
      </c>
      <c r="P59" s="192" t="s">
        <v>656</v>
      </c>
      <c r="Q59" s="206">
        <v>10182000</v>
      </c>
      <c r="R59" s="66"/>
      <c r="S59" s="67"/>
      <c r="T59" s="68"/>
      <c r="U59" s="65"/>
      <c r="V59" s="69">
        <f t="shared" si="0"/>
        <v>10182000</v>
      </c>
      <c r="W59" s="224">
        <v>10182000</v>
      </c>
      <c r="X59" s="70">
        <v>43880</v>
      </c>
      <c r="Y59" s="208">
        <v>43880</v>
      </c>
      <c r="Z59" s="208">
        <v>44001</v>
      </c>
      <c r="AA59" s="198">
        <v>120</v>
      </c>
      <c r="AB59" s="71"/>
      <c r="AC59" s="71"/>
      <c r="AD59" s="173"/>
      <c r="AE59" s="136"/>
      <c r="AF59" s="70"/>
      <c r="AG59" s="65"/>
      <c r="AH59" s="57"/>
      <c r="AI59" s="57"/>
      <c r="AJ59" s="57" t="s">
        <v>598</v>
      </c>
      <c r="AK59" s="57"/>
      <c r="AL59" s="72">
        <f t="shared" si="10"/>
        <v>1</v>
      </c>
      <c r="AN59" s="112">
        <f>IF(SUMPRODUCT((A$14:A59=A59)*(B$14:B59=B59)*(D$14:D59=D59))&gt;1,0,1)</f>
        <v>1</v>
      </c>
      <c r="AO59" s="73" t="str">
        <f t="shared" si="1"/>
        <v>Contratos de prestación de servicios profesionales y de apoyo a la gestión</v>
      </c>
      <c r="AP59" s="73" t="str">
        <f t="shared" si="2"/>
        <v>Contratación directa</v>
      </c>
      <c r="AQ59" s="74" t="str">
        <f>IF(ISBLANK(G59),1,IFERROR(VLOOKUP(G59,Tipo!$C$12:$C$27,1,FALSE),"NO"))</f>
        <v>Prestación de servicios profesionales y de apoyo a la gestión, o para la ejecución de trabajos artísticos que sólo puedan encomendarse a determinadas personas naturales;</v>
      </c>
      <c r="AR59" s="73" t="str">
        <f t="shared" si="3"/>
        <v>Inversión</v>
      </c>
      <c r="AS59" s="73">
        <f>IF(ISBLANK(K59),1,IFERROR(VLOOKUP(K59,Eje_Pilar_Prop!C41:C142,1,FALSE),"NO"))</f>
        <v>45</v>
      </c>
      <c r="AT59" s="73" t="str">
        <f t="shared" si="4"/>
        <v>SECOP II</v>
      </c>
      <c r="AU59" s="38">
        <f t="shared" si="11"/>
        <v>1</v>
      </c>
      <c r="AV59" s="73" t="str">
        <f t="shared" si="5"/>
        <v>Bogotá Mejor para Todos</v>
      </c>
    </row>
    <row r="60" spans="1:48" ht="45" customHeight="1">
      <c r="A60" s="191">
        <v>47</v>
      </c>
      <c r="B60" s="171">
        <v>2020</v>
      </c>
      <c r="C60" s="170" t="s">
        <v>264</v>
      </c>
      <c r="D60" s="197" t="s">
        <v>627</v>
      </c>
      <c r="E60" s="60" t="s">
        <v>225</v>
      </c>
      <c r="F60" s="58" t="s">
        <v>219</v>
      </c>
      <c r="G60" s="59" t="s">
        <v>249</v>
      </c>
      <c r="H60" s="198" t="s">
        <v>637</v>
      </c>
      <c r="I60" s="61" t="s">
        <v>220</v>
      </c>
      <c r="J60" s="186" t="s">
        <v>267</v>
      </c>
      <c r="K60" s="62">
        <v>45</v>
      </c>
      <c r="L60" s="63" t="str">
        <f>IF(ISERROR(VLOOKUP(K60,Eje_Pilar_Prop!$C$2:$E$104,2,FALSE))," ",VLOOKUP(K60,Eje_Pilar_Prop!$C$2:$E$104,2,FALSE))</f>
        <v>Gobernanza e influencia local, regional e internacional</v>
      </c>
      <c r="M60" s="63" t="str">
        <f>IF(ISERROR(VLOOKUP(K60,Eje_Pilar_Prop!$C$2:$E$104,3,FALSE))," ",VLOOKUP(K60,Eje_Pilar_Prop!$C$2:$E$104,3,FALSE))</f>
        <v>Eje Transversal 4 Gobierno Legitimo, Fortalecimiento Local y Eficiencia</v>
      </c>
      <c r="N60" s="192" t="s">
        <v>523</v>
      </c>
      <c r="O60" s="192" t="s">
        <v>647</v>
      </c>
      <c r="P60" s="192" t="s">
        <v>657</v>
      </c>
      <c r="Q60" s="206">
        <v>34058400</v>
      </c>
      <c r="R60" s="66"/>
      <c r="S60" s="67"/>
      <c r="T60" s="68"/>
      <c r="U60" s="65"/>
      <c r="V60" s="69">
        <f t="shared" si="0"/>
        <v>34058400</v>
      </c>
      <c r="W60" s="224">
        <v>28665820</v>
      </c>
      <c r="X60" s="70">
        <v>43880</v>
      </c>
      <c r="Y60" s="208">
        <v>43880</v>
      </c>
      <c r="Z60" s="208">
        <v>44001</v>
      </c>
      <c r="AA60" s="198">
        <v>120</v>
      </c>
      <c r="AB60" s="71"/>
      <c r="AC60" s="71"/>
      <c r="AD60" s="173"/>
      <c r="AE60" s="136"/>
      <c r="AF60" s="70"/>
      <c r="AG60" s="65"/>
      <c r="AH60" s="57"/>
      <c r="AI60" s="57"/>
      <c r="AJ60" s="57" t="s">
        <v>598</v>
      </c>
      <c r="AK60" s="57"/>
      <c r="AL60" s="72">
        <f t="shared" si="10"/>
        <v>0.84166666666666667</v>
      </c>
      <c r="AN60" s="112">
        <f>IF(SUMPRODUCT((A$14:A60=A60)*(B$14:B60=B60)*(D$14:D60=D60))&gt;1,0,1)</f>
        <v>1</v>
      </c>
      <c r="AO60" s="73" t="str">
        <f t="shared" si="1"/>
        <v>Contratos de prestación de servicios profesionales y de apoyo a la gestión</v>
      </c>
      <c r="AP60" s="73" t="str">
        <f t="shared" si="2"/>
        <v>Contratación directa</v>
      </c>
      <c r="AQ60" s="74" t="str">
        <f>IF(ISBLANK(G60),1,IFERROR(VLOOKUP(G60,Tipo!$C$12:$C$27,1,FALSE),"NO"))</f>
        <v>Prestación de servicios profesionales y de apoyo a la gestión, o para la ejecución de trabajos artísticos que sólo puedan encomendarse a determinadas personas naturales;</v>
      </c>
      <c r="AR60" s="73" t="str">
        <f t="shared" si="3"/>
        <v>Inversión</v>
      </c>
      <c r="AS60" s="73">
        <f>IF(ISBLANK(K60),1,IFERROR(VLOOKUP(K60,Eje_Pilar_Prop!C42:C143,1,FALSE),"NO"))</f>
        <v>45</v>
      </c>
      <c r="AT60" s="73" t="str">
        <f t="shared" si="4"/>
        <v>SECOP II</v>
      </c>
      <c r="AU60" s="38">
        <f t="shared" si="11"/>
        <v>1</v>
      </c>
      <c r="AV60" s="73" t="str">
        <f t="shared" si="5"/>
        <v>Bogotá Mejor para Todos</v>
      </c>
    </row>
    <row r="61" spans="1:48" ht="45" customHeight="1">
      <c r="A61" s="191">
        <v>48</v>
      </c>
      <c r="B61" s="171">
        <v>2020</v>
      </c>
      <c r="C61" s="170" t="s">
        <v>264</v>
      </c>
      <c r="D61" s="197" t="s">
        <v>628</v>
      </c>
      <c r="E61" s="60" t="s">
        <v>225</v>
      </c>
      <c r="F61" s="58" t="s">
        <v>219</v>
      </c>
      <c r="G61" s="59" t="s">
        <v>249</v>
      </c>
      <c r="H61" s="198" t="s">
        <v>638</v>
      </c>
      <c r="I61" s="61" t="s">
        <v>220</v>
      </c>
      <c r="J61" s="186" t="s">
        <v>267</v>
      </c>
      <c r="K61" s="62">
        <v>3</v>
      </c>
      <c r="L61" s="63" t="str">
        <f>IF(ISERROR(VLOOKUP(K61,Eje_Pilar_Prop!$C$2:$E$104,2,FALSE))," ",VLOOKUP(K61,Eje_Pilar_Prop!$C$2:$E$104,2,FALSE))</f>
        <v>Igualdad y autonomía para una Bogotá incluyente</v>
      </c>
      <c r="M61" s="63" t="str">
        <f>IF(ISERROR(VLOOKUP(K61,Eje_Pilar_Prop!$C$2:$E$104,3,FALSE))," ",VLOOKUP(K61,Eje_Pilar_Prop!$C$2:$E$104,3,FALSE))</f>
        <v>Pilar 1 Igualdad de Calidad de Vida</v>
      </c>
      <c r="N61" s="192" t="s">
        <v>605</v>
      </c>
      <c r="O61" s="192" t="s">
        <v>648</v>
      </c>
      <c r="P61" s="192" t="s">
        <v>658</v>
      </c>
      <c r="Q61" s="206">
        <v>13911600</v>
      </c>
      <c r="R61" s="66"/>
      <c r="S61" s="67"/>
      <c r="T61" s="68"/>
      <c r="U61" s="65"/>
      <c r="V61" s="69">
        <f t="shared" si="0"/>
        <v>13911600</v>
      </c>
      <c r="W61" s="224">
        <v>13911600</v>
      </c>
      <c r="X61" s="70">
        <v>43881</v>
      </c>
      <c r="Y61" s="208">
        <v>43881</v>
      </c>
      <c r="Z61" s="208">
        <v>44002</v>
      </c>
      <c r="AA61" s="198">
        <v>120</v>
      </c>
      <c r="AB61" s="71"/>
      <c r="AC61" s="71"/>
      <c r="AD61" s="173"/>
      <c r="AE61" s="136"/>
      <c r="AF61" s="70"/>
      <c r="AG61" s="65"/>
      <c r="AH61" s="57"/>
      <c r="AI61" s="57"/>
      <c r="AJ61" s="57" t="s">
        <v>598</v>
      </c>
      <c r="AK61" s="57"/>
      <c r="AL61" s="72">
        <f t="shared" si="10"/>
        <v>1</v>
      </c>
      <c r="AN61" s="112">
        <f>IF(SUMPRODUCT((A$14:A61=A61)*(B$14:B61=B61)*(D$14:D61=D61))&gt;1,0,1)</f>
        <v>1</v>
      </c>
      <c r="AO61" s="73" t="str">
        <f t="shared" si="1"/>
        <v>Contratos de prestación de servicios profesionales y de apoyo a la gestión</v>
      </c>
      <c r="AP61" s="73" t="str">
        <f t="shared" si="2"/>
        <v>Contratación directa</v>
      </c>
      <c r="AQ61" s="74" t="str">
        <f>IF(ISBLANK(G61),1,IFERROR(VLOOKUP(G61,Tipo!$C$12:$C$27,1,FALSE),"NO"))</f>
        <v>Prestación de servicios profesionales y de apoyo a la gestión, o para la ejecución de trabajos artísticos que sólo puedan encomendarse a determinadas personas naturales;</v>
      </c>
      <c r="AR61" s="73" t="str">
        <f t="shared" si="3"/>
        <v>Inversión</v>
      </c>
      <c r="AS61" s="73" t="str">
        <f>IF(ISBLANK(K61),1,IFERROR(VLOOKUP(K61,Eje_Pilar_Prop!C43:C144,1,FALSE),"NO"))</f>
        <v>NO</v>
      </c>
      <c r="AT61" s="73" t="str">
        <f t="shared" si="4"/>
        <v>SECOP II</v>
      </c>
      <c r="AU61" s="38">
        <f t="shared" si="11"/>
        <v>1</v>
      </c>
      <c r="AV61" s="73" t="str">
        <f t="shared" si="5"/>
        <v>Bogotá Mejor para Todos</v>
      </c>
    </row>
    <row r="62" spans="1:48" ht="45" customHeight="1">
      <c r="A62" s="191">
        <v>49</v>
      </c>
      <c r="B62" s="171">
        <v>2020</v>
      </c>
      <c r="C62" s="170" t="s">
        <v>264</v>
      </c>
      <c r="D62" s="197" t="s">
        <v>629</v>
      </c>
      <c r="E62" s="60" t="s">
        <v>225</v>
      </c>
      <c r="F62" s="58" t="s">
        <v>219</v>
      </c>
      <c r="G62" s="59" t="s">
        <v>249</v>
      </c>
      <c r="H62" s="198" t="s">
        <v>639</v>
      </c>
      <c r="I62" s="61" t="s">
        <v>220</v>
      </c>
      <c r="J62" s="186" t="s">
        <v>267</v>
      </c>
      <c r="K62" s="62">
        <v>45</v>
      </c>
      <c r="L62" s="63" t="str">
        <f>IF(ISERROR(VLOOKUP(K62,Eje_Pilar_Prop!$C$2:$E$104,2,FALSE))," ",VLOOKUP(K62,Eje_Pilar_Prop!$C$2:$E$104,2,FALSE))</f>
        <v>Gobernanza e influencia local, regional e internacional</v>
      </c>
      <c r="M62" s="63" t="str">
        <f>IF(ISERROR(VLOOKUP(K62,Eje_Pilar_Prop!$C$2:$E$104,3,FALSE))," ",VLOOKUP(K62,Eje_Pilar_Prop!$C$2:$E$104,3,FALSE))</f>
        <v>Eje Transversal 4 Gobierno Legitimo, Fortalecimiento Local y Eficiencia</v>
      </c>
      <c r="N62" s="192" t="s">
        <v>523</v>
      </c>
      <c r="O62" s="198" t="s">
        <v>649</v>
      </c>
      <c r="P62" s="192" t="s">
        <v>659</v>
      </c>
      <c r="Q62" s="212">
        <v>9830400</v>
      </c>
      <c r="R62" s="66"/>
      <c r="S62" s="67"/>
      <c r="T62" s="68"/>
      <c r="U62" s="65"/>
      <c r="V62" s="69">
        <f t="shared" si="0"/>
        <v>9830400</v>
      </c>
      <c r="W62" s="224">
        <v>9830400</v>
      </c>
      <c r="X62" s="70">
        <v>43881</v>
      </c>
      <c r="Y62" s="207">
        <v>43881</v>
      </c>
      <c r="Z62" s="208">
        <v>44002</v>
      </c>
      <c r="AA62" s="198">
        <v>120</v>
      </c>
      <c r="AB62" s="71"/>
      <c r="AC62" s="71"/>
      <c r="AD62" s="173"/>
      <c r="AE62" s="136"/>
      <c r="AF62" s="70"/>
      <c r="AG62" s="65"/>
      <c r="AH62" s="57"/>
      <c r="AI62" s="57"/>
      <c r="AJ62" s="57" t="s">
        <v>598</v>
      </c>
      <c r="AK62" s="57"/>
      <c r="AL62" s="72">
        <f t="shared" si="10"/>
        <v>1</v>
      </c>
      <c r="AN62" s="112">
        <f>IF(SUMPRODUCT((A$14:A62=A62)*(B$14:B62=B62)*(D$14:D62=D62))&gt;1,0,1)</f>
        <v>1</v>
      </c>
      <c r="AO62" s="73" t="str">
        <f t="shared" si="1"/>
        <v>Contratos de prestación de servicios profesionales y de apoyo a la gestión</v>
      </c>
      <c r="AP62" s="73" t="str">
        <f t="shared" si="2"/>
        <v>Contratación directa</v>
      </c>
      <c r="AQ62" s="74" t="str">
        <f>IF(ISBLANK(G62),1,IFERROR(VLOOKUP(G62,Tipo!$C$12:$C$27,1,FALSE),"NO"))</f>
        <v>Prestación de servicios profesionales y de apoyo a la gestión, o para la ejecución de trabajos artísticos que sólo puedan encomendarse a determinadas personas naturales;</v>
      </c>
      <c r="AR62" s="73" t="str">
        <f t="shared" si="3"/>
        <v>Inversión</v>
      </c>
      <c r="AS62" s="73">
        <f>IF(ISBLANK(K62),1,IFERROR(VLOOKUP(K62,Eje_Pilar_Prop!C44:C145,1,FALSE),"NO"))</f>
        <v>45</v>
      </c>
      <c r="AT62" s="73" t="str">
        <f t="shared" si="4"/>
        <v>SECOP II</v>
      </c>
      <c r="AU62" s="38">
        <f t="shared" si="11"/>
        <v>1</v>
      </c>
      <c r="AV62" s="73" t="str">
        <f t="shared" si="5"/>
        <v>Bogotá Mejor para Todos</v>
      </c>
    </row>
    <row r="63" spans="1:48" ht="45" customHeight="1">
      <c r="A63" s="191">
        <v>50</v>
      </c>
      <c r="B63" s="171">
        <v>2020</v>
      </c>
      <c r="C63" s="170" t="s">
        <v>264</v>
      </c>
      <c r="D63" s="197" t="s">
        <v>630</v>
      </c>
      <c r="E63" s="60" t="s">
        <v>225</v>
      </c>
      <c r="F63" s="58" t="s">
        <v>219</v>
      </c>
      <c r="G63" s="59" t="s">
        <v>249</v>
      </c>
      <c r="H63" s="198" t="s">
        <v>640</v>
      </c>
      <c r="I63" s="61" t="s">
        <v>220</v>
      </c>
      <c r="J63" s="186" t="s">
        <v>267</v>
      </c>
      <c r="K63" s="62">
        <v>45</v>
      </c>
      <c r="L63" s="63" t="str">
        <f>IF(ISERROR(VLOOKUP(K63,Eje_Pilar_Prop!$C$2:$E$104,2,FALSE))," ",VLOOKUP(K63,Eje_Pilar_Prop!$C$2:$E$104,2,FALSE))</f>
        <v>Gobernanza e influencia local, regional e internacional</v>
      </c>
      <c r="M63" s="63" t="str">
        <f>IF(ISERROR(VLOOKUP(K63,Eje_Pilar_Prop!$C$2:$E$104,3,FALSE))," ",VLOOKUP(K63,Eje_Pilar_Prop!$C$2:$E$104,3,FALSE))</f>
        <v>Eje Transversal 4 Gobierno Legitimo, Fortalecimiento Local y Eficiencia</v>
      </c>
      <c r="N63" s="192" t="s">
        <v>523</v>
      </c>
      <c r="O63" s="192" t="s">
        <v>650</v>
      </c>
      <c r="P63" s="192" t="s">
        <v>660</v>
      </c>
      <c r="Q63" s="206">
        <v>25280400</v>
      </c>
      <c r="R63" s="66"/>
      <c r="S63" s="67"/>
      <c r="T63" s="68"/>
      <c r="U63" s="65"/>
      <c r="V63" s="69">
        <f t="shared" si="0"/>
        <v>25280400</v>
      </c>
      <c r="W63" s="224">
        <v>25280400</v>
      </c>
      <c r="X63" s="70">
        <v>43885</v>
      </c>
      <c r="Y63" s="208">
        <v>43885</v>
      </c>
      <c r="Z63" s="208">
        <v>44006</v>
      </c>
      <c r="AA63" s="198">
        <v>120</v>
      </c>
      <c r="AB63" s="71"/>
      <c r="AC63" s="71"/>
      <c r="AD63" s="173"/>
      <c r="AE63" s="136"/>
      <c r="AF63" s="70"/>
      <c r="AG63" s="65"/>
      <c r="AH63" s="57"/>
      <c r="AI63" s="57"/>
      <c r="AJ63" s="57" t="s">
        <v>598</v>
      </c>
      <c r="AK63" s="57"/>
      <c r="AL63" s="72">
        <f t="shared" si="10"/>
        <v>1</v>
      </c>
      <c r="AN63" s="112">
        <f>IF(SUMPRODUCT((A$14:A63=A63)*(B$14:B63=B63)*(D$14:D63=D63))&gt;1,0,1)</f>
        <v>1</v>
      </c>
      <c r="AO63" s="73" t="str">
        <f t="shared" si="1"/>
        <v>Contratos de prestación de servicios profesionales y de apoyo a la gestión</v>
      </c>
      <c r="AP63" s="73" t="str">
        <f t="shared" si="2"/>
        <v>Contratación directa</v>
      </c>
      <c r="AQ63" s="74" t="str">
        <f>IF(ISBLANK(G63),1,IFERROR(VLOOKUP(G63,Tipo!$C$12:$C$27,1,FALSE),"NO"))</f>
        <v>Prestación de servicios profesionales y de apoyo a la gestión, o para la ejecución de trabajos artísticos que sólo puedan encomendarse a determinadas personas naturales;</v>
      </c>
      <c r="AR63" s="73" t="str">
        <f t="shared" si="3"/>
        <v>Inversión</v>
      </c>
      <c r="AS63" s="73">
        <f>IF(ISBLANK(K63),1,IFERROR(VLOOKUP(K63,Eje_Pilar_Prop!C45:C146,1,FALSE),"NO"))</f>
        <v>45</v>
      </c>
      <c r="AT63" s="73" t="str">
        <f t="shared" si="4"/>
        <v>SECOP II</v>
      </c>
      <c r="AU63" s="38">
        <f t="shared" si="11"/>
        <v>1</v>
      </c>
      <c r="AV63" s="73" t="str">
        <f t="shared" si="5"/>
        <v>Bogotá Mejor para Todos</v>
      </c>
    </row>
    <row r="64" spans="1:48" ht="45" customHeight="1">
      <c r="A64" s="191">
        <v>51</v>
      </c>
      <c r="B64" s="171">
        <v>2020</v>
      </c>
      <c r="C64" s="170" t="s">
        <v>264</v>
      </c>
      <c r="D64" s="197" t="s">
        <v>661</v>
      </c>
      <c r="E64" s="60" t="s">
        <v>225</v>
      </c>
      <c r="F64" s="58" t="s">
        <v>219</v>
      </c>
      <c r="G64" s="59" t="s">
        <v>249</v>
      </c>
      <c r="H64" s="198" t="s">
        <v>671</v>
      </c>
      <c r="I64" s="61" t="s">
        <v>220</v>
      </c>
      <c r="J64" s="186" t="s">
        <v>267</v>
      </c>
      <c r="K64" s="62">
        <v>11</v>
      </c>
      <c r="L64" s="63" t="str">
        <f>IF(ISERROR(VLOOKUP(K64,Eje_Pilar_Prop!$C$2:$E$104,2,FALSE))," ",VLOOKUP(K64,Eje_Pilar_Prop!$C$2:$E$104,2,FALSE))</f>
        <v>Mejores oportunidades para el desarrollo a través de la cultura, la recreación y el deporte</v>
      </c>
      <c r="M64" s="63" t="str">
        <f>IF(ISERROR(VLOOKUP(K64,Eje_Pilar_Prop!$C$2:$E$104,3,FALSE))," ",VLOOKUP(K64,Eje_Pilar_Prop!$C$2:$E$104,3,FALSE))</f>
        <v>Pilar 1 Igualdad de Calidad de Vida</v>
      </c>
      <c r="N64" s="192" t="s">
        <v>681</v>
      </c>
      <c r="O64" s="192" t="s">
        <v>682</v>
      </c>
      <c r="P64" s="192" t="s">
        <v>692</v>
      </c>
      <c r="Q64" s="206">
        <v>26263920</v>
      </c>
      <c r="R64" s="66"/>
      <c r="S64" s="67"/>
      <c r="T64" s="68"/>
      <c r="U64" s="65"/>
      <c r="V64" s="69">
        <f t="shared" si="0"/>
        <v>26263920</v>
      </c>
      <c r="W64" s="224">
        <v>21011136</v>
      </c>
      <c r="X64" s="208">
        <v>43885</v>
      </c>
      <c r="Y64" s="208">
        <v>43885</v>
      </c>
      <c r="Z64" s="208">
        <v>44006</v>
      </c>
      <c r="AA64" s="198">
        <v>120</v>
      </c>
      <c r="AB64" s="71"/>
      <c r="AC64" s="71"/>
      <c r="AD64" s="173"/>
      <c r="AE64" s="136"/>
      <c r="AF64" s="70"/>
      <c r="AG64" s="65"/>
      <c r="AH64" s="57"/>
      <c r="AI64" s="57"/>
      <c r="AJ64" s="57" t="s">
        <v>598</v>
      </c>
      <c r="AK64" s="57"/>
      <c r="AL64" s="72">
        <f t="shared" si="10"/>
        <v>0.8</v>
      </c>
      <c r="AN64" s="112">
        <f>IF(SUMPRODUCT((A$14:A64=A64)*(B$14:B64=B64)*(D$14:D64=D64))&gt;1,0,1)</f>
        <v>1</v>
      </c>
      <c r="AO64" s="73" t="str">
        <f t="shared" si="1"/>
        <v>Contratos de prestación de servicios profesionales y de apoyo a la gestión</v>
      </c>
      <c r="AP64" s="73" t="str">
        <f t="shared" si="2"/>
        <v>Contratación directa</v>
      </c>
      <c r="AQ64" s="74" t="str">
        <f>IF(ISBLANK(G64),1,IFERROR(VLOOKUP(G64,Tipo!$C$12:$C$27,1,FALSE),"NO"))</f>
        <v>Prestación de servicios profesionales y de apoyo a la gestión, o para la ejecución de trabajos artísticos que sólo puedan encomendarse a determinadas personas naturales;</v>
      </c>
      <c r="AR64" s="73" t="str">
        <f t="shared" si="3"/>
        <v>Inversión</v>
      </c>
      <c r="AS64" s="73" t="str">
        <f>IF(ISBLANK(K64),1,IFERROR(VLOOKUP(K64,Eje_Pilar_Prop!C46:C147,1,FALSE),"NO"))</f>
        <v>NO</v>
      </c>
      <c r="AT64" s="73" t="str">
        <f t="shared" si="4"/>
        <v>SECOP II</v>
      </c>
      <c r="AU64" s="38">
        <f t="shared" si="11"/>
        <v>1</v>
      </c>
      <c r="AV64" s="73" t="str">
        <f t="shared" si="5"/>
        <v>Bogotá Mejor para Todos</v>
      </c>
    </row>
    <row r="65" spans="1:48" ht="45" customHeight="1">
      <c r="A65" s="191">
        <v>52</v>
      </c>
      <c r="B65" s="171">
        <v>2020</v>
      </c>
      <c r="C65" s="170" t="s">
        <v>264</v>
      </c>
      <c r="D65" s="197" t="s">
        <v>662</v>
      </c>
      <c r="E65" s="60" t="s">
        <v>225</v>
      </c>
      <c r="F65" s="58" t="s">
        <v>219</v>
      </c>
      <c r="G65" s="59" t="s">
        <v>249</v>
      </c>
      <c r="H65" s="198" t="s">
        <v>672</v>
      </c>
      <c r="I65" s="61" t="s">
        <v>220</v>
      </c>
      <c r="J65" s="186" t="s">
        <v>267</v>
      </c>
      <c r="K65" s="62">
        <v>17</v>
      </c>
      <c r="L65" s="63" t="str">
        <f>IF(ISERROR(VLOOKUP(K65,Eje_Pilar_Prop!$C$2:$E$104,2,FALSE))," ",VLOOKUP(K65,Eje_Pilar_Prop!$C$2:$E$104,2,FALSE))</f>
        <v>Espacio público, derecho de todos</v>
      </c>
      <c r="M65" s="63" t="str">
        <f>IF(ISERROR(VLOOKUP(K65,Eje_Pilar_Prop!$C$2:$E$104,3,FALSE))," ",VLOOKUP(K65,Eje_Pilar_Prop!$C$2:$E$104,3,FALSE))</f>
        <v>Pilar 2 Democracía Urbana</v>
      </c>
      <c r="N65" s="192" t="s">
        <v>603</v>
      </c>
      <c r="O65" s="192" t="s">
        <v>683</v>
      </c>
      <c r="P65" s="192" t="s">
        <v>693</v>
      </c>
      <c r="Q65" s="206">
        <v>26298000</v>
      </c>
      <c r="R65" s="66"/>
      <c r="S65" s="67"/>
      <c r="T65" s="68"/>
      <c r="U65" s="65"/>
      <c r="V65" s="69">
        <f t="shared" si="0"/>
        <v>26298000</v>
      </c>
      <c r="W65" s="224">
        <v>20819250</v>
      </c>
      <c r="X65" s="208">
        <v>43886</v>
      </c>
      <c r="Y65" s="208">
        <v>43886</v>
      </c>
      <c r="Z65" s="208">
        <v>44007</v>
      </c>
      <c r="AA65" s="198">
        <v>120</v>
      </c>
      <c r="AB65" s="71"/>
      <c r="AC65" s="71"/>
      <c r="AD65" s="173"/>
      <c r="AE65" s="136"/>
      <c r="AF65" s="70"/>
      <c r="AG65" s="65"/>
      <c r="AH65" s="57"/>
      <c r="AI65" s="57"/>
      <c r="AJ65" s="57" t="s">
        <v>598</v>
      </c>
      <c r="AK65" s="57"/>
      <c r="AL65" s="72">
        <f t="shared" si="10"/>
        <v>0.79166666666666663</v>
      </c>
      <c r="AN65" s="112">
        <f>IF(SUMPRODUCT((A$14:A65=A65)*(B$14:B65=B65)*(D$14:D65=D65))&gt;1,0,1)</f>
        <v>1</v>
      </c>
      <c r="AO65" s="73" t="str">
        <f t="shared" si="1"/>
        <v>Contratos de prestación de servicios profesionales y de apoyo a la gestión</v>
      </c>
      <c r="AP65" s="73" t="str">
        <f t="shared" si="2"/>
        <v>Contratación directa</v>
      </c>
      <c r="AQ65" s="74" t="str">
        <f>IF(ISBLANK(G65),1,IFERROR(VLOOKUP(G65,Tipo!$C$12:$C$27,1,FALSE),"NO"))</f>
        <v>Prestación de servicios profesionales y de apoyo a la gestión, o para la ejecución de trabajos artísticos que sólo puedan encomendarse a determinadas personas naturales;</v>
      </c>
      <c r="AR65" s="73" t="str">
        <f t="shared" si="3"/>
        <v>Inversión</v>
      </c>
      <c r="AS65" s="73" t="str">
        <f>IF(ISBLANK(K65),1,IFERROR(VLOOKUP(K65,Eje_Pilar_Prop!C47:C148,1,FALSE),"NO"))</f>
        <v>NO</v>
      </c>
      <c r="AT65" s="73" t="str">
        <f t="shared" si="4"/>
        <v>SECOP II</v>
      </c>
      <c r="AU65" s="38">
        <f t="shared" si="11"/>
        <v>1</v>
      </c>
      <c r="AV65" s="73" t="str">
        <f t="shared" si="5"/>
        <v>Bogotá Mejor para Todos</v>
      </c>
    </row>
    <row r="66" spans="1:48" ht="45" customHeight="1">
      <c r="A66" s="191">
        <v>53</v>
      </c>
      <c r="B66" s="171">
        <v>2020</v>
      </c>
      <c r="C66" s="170" t="s">
        <v>264</v>
      </c>
      <c r="D66" s="197" t="s">
        <v>663</v>
      </c>
      <c r="E66" s="60" t="s">
        <v>225</v>
      </c>
      <c r="F66" s="58" t="s">
        <v>219</v>
      </c>
      <c r="G66" s="59" t="s">
        <v>249</v>
      </c>
      <c r="H66" s="192" t="s">
        <v>673</v>
      </c>
      <c r="I66" s="61" t="s">
        <v>220</v>
      </c>
      <c r="J66" s="186" t="s">
        <v>267</v>
      </c>
      <c r="K66" s="62">
        <v>45</v>
      </c>
      <c r="L66" s="63" t="str">
        <f>IF(ISERROR(VLOOKUP(K66,Eje_Pilar_Prop!$C$2:$E$104,2,FALSE))," ",VLOOKUP(K66,Eje_Pilar_Prop!$C$2:$E$104,2,FALSE))</f>
        <v>Gobernanza e influencia local, regional e internacional</v>
      </c>
      <c r="M66" s="63" t="str">
        <f>IF(ISERROR(VLOOKUP(K66,Eje_Pilar_Prop!$C$2:$E$104,3,FALSE))," ",VLOOKUP(K66,Eje_Pilar_Prop!$C$2:$E$104,3,FALSE))</f>
        <v>Eje Transversal 4 Gobierno Legitimo, Fortalecimiento Local y Eficiencia</v>
      </c>
      <c r="N66" s="192" t="s">
        <v>523</v>
      </c>
      <c r="O66" s="192" t="s">
        <v>684</v>
      </c>
      <c r="P66" s="192" t="s">
        <v>694</v>
      </c>
      <c r="Q66" s="206">
        <v>19308000</v>
      </c>
      <c r="R66" s="66"/>
      <c r="S66" s="67"/>
      <c r="T66" s="68"/>
      <c r="U66" s="65"/>
      <c r="V66" s="69">
        <f t="shared" si="0"/>
        <v>19308000</v>
      </c>
      <c r="W66" s="224">
        <v>19308000</v>
      </c>
      <c r="X66" s="208">
        <v>43887</v>
      </c>
      <c r="Y66" s="208">
        <v>43887</v>
      </c>
      <c r="Z66" s="208">
        <v>44008</v>
      </c>
      <c r="AA66" s="198">
        <v>120</v>
      </c>
      <c r="AB66" s="71"/>
      <c r="AC66" s="71"/>
      <c r="AD66" s="173"/>
      <c r="AE66" s="136"/>
      <c r="AF66" s="70"/>
      <c r="AG66" s="65"/>
      <c r="AH66" s="57"/>
      <c r="AI66" s="57"/>
      <c r="AJ66" s="57" t="s">
        <v>598</v>
      </c>
      <c r="AK66" s="57"/>
      <c r="AL66" s="72">
        <f t="shared" si="10"/>
        <v>1</v>
      </c>
      <c r="AN66" s="112">
        <f>IF(SUMPRODUCT((A$14:A66=A66)*(B$14:B66=B66)*(D$14:D66=D66))&gt;1,0,1)</f>
        <v>1</v>
      </c>
      <c r="AO66" s="73" t="str">
        <f t="shared" si="1"/>
        <v>Contratos de prestación de servicios profesionales y de apoyo a la gestión</v>
      </c>
      <c r="AP66" s="73" t="str">
        <f t="shared" si="2"/>
        <v>Contratación directa</v>
      </c>
      <c r="AQ66" s="74" t="str">
        <f>IF(ISBLANK(G66),1,IFERROR(VLOOKUP(G66,Tipo!$C$12:$C$27,1,FALSE),"NO"))</f>
        <v>Prestación de servicios profesionales y de apoyo a la gestión, o para la ejecución de trabajos artísticos que sólo puedan encomendarse a determinadas personas naturales;</v>
      </c>
      <c r="AR66" s="73" t="str">
        <f t="shared" si="3"/>
        <v>Inversión</v>
      </c>
      <c r="AS66" s="73" t="str">
        <f>IF(ISBLANK(K66),1,IFERROR(VLOOKUP(K66,Eje_Pilar_Prop!C48:C149,1,FALSE),"NO"))</f>
        <v>NO</v>
      </c>
      <c r="AT66" s="73" t="str">
        <f t="shared" si="4"/>
        <v>SECOP II</v>
      </c>
      <c r="AU66" s="38">
        <f t="shared" si="11"/>
        <v>1</v>
      </c>
      <c r="AV66" s="73" t="str">
        <f t="shared" si="5"/>
        <v>Bogotá Mejor para Todos</v>
      </c>
    </row>
    <row r="67" spans="1:48" ht="45" customHeight="1">
      <c r="A67" s="191">
        <v>54</v>
      </c>
      <c r="B67" s="171">
        <v>2020</v>
      </c>
      <c r="C67" s="170" t="s">
        <v>264</v>
      </c>
      <c r="D67" s="197" t="s">
        <v>664</v>
      </c>
      <c r="E67" s="60" t="s">
        <v>225</v>
      </c>
      <c r="F67" s="58" t="s">
        <v>219</v>
      </c>
      <c r="G67" s="59" t="s">
        <v>249</v>
      </c>
      <c r="H67" s="192" t="s">
        <v>674</v>
      </c>
      <c r="I67" s="61" t="s">
        <v>220</v>
      </c>
      <c r="J67" s="186" t="s">
        <v>267</v>
      </c>
      <c r="K67" s="62">
        <v>45</v>
      </c>
      <c r="L67" s="63" t="str">
        <f>IF(ISERROR(VLOOKUP(K67,Eje_Pilar_Prop!$C$2:$E$104,2,FALSE))," ",VLOOKUP(K67,Eje_Pilar_Prop!$C$2:$E$104,2,FALSE))</f>
        <v>Gobernanza e influencia local, regional e internacional</v>
      </c>
      <c r="M67" s="63" t="str">
        <f>IF(ISERROR(VLOOKUP(K67,Eje_Pilar_Prop!$C$2:$E$104,3,FALSE))," ",VLOOKUP(K67,Eje_Pilar_Prop!$C$2:$E$104,3,FALSE))</f>
        <v>Eje Transversal 4 Gobierno Legitimo, Fortalecimiento Local y Eficiencia</v>
      </c>
      <c r="N67" s="192" t="s">
        <v>523</v>
      </c>
      <c r="O67" s="192" t="s">
        <v>685</v>
      </c>
      <c r="P67" s="213" t="s">
        <v>695</v>
      </c>
      <c r="Q67" s="206">
        <v>9128400</v>
      </c>
      <c r="R67" s="66"/>
      <c r="S67" s="67"/>
      <c r="T67" s="68"/>
      <c r="U67" s="65"/>
      <c r="V67" s="69">
        <f t="shared" si="0"/>
        <v>9128400</v>
      </c>
      <c r="W67" s="224">
        <v>7074510</v>
      </c>
      <c r="X67" s="208">
        <v>43888</v>
      </c>
      <c r="Y67" s="208">
        <v>43888</v>
      </c>
      <c r="Z67" s="208">
        <v>44009</v>
      </c>
      <c r="AA67" s="198">
        <v>120</v>
      </c>
      <c r="AB67" s="71"/>
      <c r="AC67" s="71"/>
      <c r="AD67" s="173"/>
      <c r="AE67" s="136"/>
      <c r="AF67" s="70"/>
      <c r="AG67" s="65"/>
      <c r="AH67" s="57"/>
      <c r="AI67" s="57"/>
      <c r="AJ67" s="57" t="s">
        <v>598</v>
      </c>
      <c r="AK67" s="57"/>
      <c r="AL67" s="72">
        <f t="shared" si="10"/>
        <v>0.77500000000000002</v>
      </c>
      <c r="AN67" s="112">
        <f>IF(SUMPRODUCT((A$14:A67=A67)*(B$14:B67=B67)*(D$14:D67=D67))&gt;1,0,1)</f>
        <v>1</v>
      </c>
      <c r="AO67" s="73" t="str">
        <f t="shared" si="1"/>
        <v>Contratos de prestación de servicios profesionales y de apoyo a la gestión</v>
      </c>
      <c r="AP67" s="73" t="str">
        <f t="shared" si="2"/>
        <v>Contratación directa</v>
      </c>
      <c r="AQ67" s="74" t="str">
        <f>IF(ISBLANK(G67),1,IFERROR(VLOOKUP(G67,Tipo!$C$12:$C$27,1,FALSE),"NO"))</f>
        <v>Prestación de servicios profesionales y de apoyo a la gestión, o para la ejecución de trabajos artísticos que sólo puedan encomendarse a determinadas personas naturales;</v>
      </c>
      <c r="AR67" s="73" t="str">
        <f t="shared" si="3"/>
        <v>Inversión</v>
      </c>
      <c r="AS67" s="73" t="str">
        <f>IF(ISBLANK(K67),1,IFERROR(VLOOKUP(K67,Eje_Pilar_Prop!C48:C150,1,FALSE),"NO"))</f>
        <v>NO</v>
      </c>
      <c r="AT67" s="73" t="str">
        <f t="shared" si="4"/>
        <v>SECOP II</v>
      </c>
      <c r="AU67" s="38">
        <f t="shared" si="11"/>
        <v>1</v>
      </c>
      <c r="AV67" s="73" t="str">
        <f t="shared" si="5"/>
        <v>Bogotá Mejor para Todos</v>
      </c>
    </row>
    <row r="68" spans="1:48" ht="45" customHeight="1">
      <c r="A68" s="191">
        <v>55</v>
      </c>
      <c r="B68" s="171">
        <v>2020</v>
      </c>
      <c r="C68" s="170" t="s">
        <v>264</v>
      </c>
      <c r="D68" s="197" t="s">
        <v>665</v>
      </c>
      <c r="E68" s="60" t="s">
        <v>225</v>
      </c>
      <c r="F68" s="58" t="s">
        <v>219</v>
      </c>
      <c r="G68" s="59" t="s">
        <v>249</v>
      </c>
      <c r="H68" s="198" t="s">
        <v>675</v>
      </c>
      <c r="I68" s="61" t="s">
        <v>220</v>
      </c>
      <c r="J68" s="186" t="s">
        <v>267</v>
      </c>
      <c r="K68" s="62">
        <v>45</v>
      </c>
      <c r="L68" s="63" t="str">
        <f>IF(ISERROR(VLOOKUP(K68,Eje_Pilar_Prop!$C$2:$E$104,2,FALSE))," ",VLOOKUP(K68,Eje_Pilar_Prop!$C$2:$E$104,2,FALSE))</f>
        <v>Gobernanza e influencia local, regional e internacional</v>
      </c>
      <c r="M68" s="63" t="str">
        <f>IF(ISERROR(VLOOKUP(K68,Eje_Pilar_Prop!$C$2:$E$104,3,FALSE))," ",VLOOKUP(K68,Eje_Pilar_Prop!$C$2:$E$104,3,FALSE))</f>
        <v>Eje Transversal 4 Gobierno Legitimo, Fortalecimiento Local y Eficiencia</v>
      </c>
      <c r="N68" s="192" t="s">
        <v>523</v>
      </c>
      <c r="O68" s="192" t="s">
        <v>686</v>
      </c>
      <c r="P68" s="191" t="s">
        <v>696</v>
      </c>
      <c r="Q68" s="206">
        <v>20800000</v>
      </c>
      <c r="R68" s="66"/>
      <c r="S68" s="67"/>
      <c r="T68" s="68"/>
      <c r="U68" s="65"/>
      <c r="V68" s="69">
        <f t="shared" si="0"/>
        <v>20800000</v>
      </c>
      <c r="W68" s="224">
        <v>20800000</v>
      </c>
      <c r="X68" s="208">
        <v>43888</v>
      </c>
      <c r="Y68" s="208">
        <v>43888</v>
      </c>
      <c r="Z68" s="208">
        <v>44009</v>
      </c>
      <c r="AA68" s="198">
        <v>120</v>
      </c>
      <c r="AB68" s="71"/>
      <c r="AC68" s="71"/>
      <c r="AD68" s="173"/>
      <c r="AE68" s="136"/>
      <c r="AF68" s="70"/>
      <c r="AG68" s="65"/>
      <c r="AH68" s="57"/>
      <c r="AI68" s="57"/>
      <c r="AJ68" s="57" t="s">
        <v>598</v>
      </c>
      <c r="AK68" s="57"/>
      <c r="AL68" s="72">
        <f t="shared" si="10"/>
        <v>1</v>
      </c>
      <c r="AN68" s="112">
        <f>IF(SUMPRODUCT((A$14:A68=A68)*(B$14:B68=B68)*(D$14:D68=D68))&gt;1,0,1)</f>
        <v>1</v>
      </c>
      <c r="AO68" s="73" t="str">
        <f t="shared" si="1"/>
        <v>Contratos de prestación de servicios profesionales y de apoyo a la gestión</v>
      </c>
      <c r="AP68" s="73" t="str">
        <f t="shared" si="2"/>
        <v>Contratación directa</v>
      </c>
      <c r="AQ68" s="74" t="str">
        <f>IF(ISBLANK(G68),1,IFERROR(VLOOKUP(G68,Tipo!$C$12:$C$27,1,FALSE),"NO"))</f>
        <v>Prestación de servicios profesionales y de apoyo a la gestión, o para la ejecución de trabajos artísticos que sólo puedan encomendarse a determinadas personas naturales;</v>
      </c>
      <c r="AR68" s="73" t="str">
        <f t="shared" si="3"/>
        <v>Inversión</v>
      </c>
      <c r="AS68" s="73" t="str">
        <f>IF(ISBLANK(K68),1,IFERROR(VLOOKUP(K68,Eje_Pilar_Prop!C48:C151,1,FALSE),"NO"))</f>
        <v>NO</v>
      </c>
      <c r="AT68" s="73" t="str">
        <f t="shared" si="4"/>
        <v>SECOP II</v>
      </c>
      <c r="AU68" s="38">
        <f t="shared" si="11"/>
        <v>1</v>
      </c>
      <c r="AV68" s="73" t="str">
        <f t="shared" si="5"/>
        <v>Bogotá Mejor para Todos</v>
      </c>
    </row>
    <row r="69" spans="1:48" ht="45" customHeight="1">
      <c r="A69" s="191">
        <v>56</v>
      </c>
      <c r="B69" s="171">
        <v>2020</v>
      </c>
      <c r="C69" s="170" t="s">
        <v>264</v>
      </c>
      <c r="D69" s="197" t="s">
        <v>666</v>
      </c>
      <c r="E69" s="60" t="s">
        <v>225</v>
      </c>
      <c r="F69" s="58" t="s">
        <v>219</v>
      </c>
      <c r="G69" s="59" t="s">
        <v>249</v>
      </c>
      <c r="H69" s="192" t="s">
        <v>676</v>
      </c>
      <c r="I69" s="61" t="s">
        <v>220</v>
      </c>
      <c r="J69" s="186" t="s">
        <v>267</v>
      </c>
      <c r="K69" s="62">
        <v>17</v>
      </c>
      <c r="L69" s="63" t="str">
        <f>IF(ISERROR(VLOOKUP(K69,Eje_Pilar_Prop!$C$2:$E$104,2,FALSE))," ",VLOOKUP(K69,Eje_Pilar_Prop!$C$2:$E$104,2,FALSE))</f>
        <v>Espacio público, derecho de todos</v>
      </c>
      <c r="M69" s="63" t="str">
        <f>IF(ISERROR(VLOOKUP(K69,Eje_Pilar_Prop!$C$2:$E$104,3,FALSE))," ",VLOOKUP(K69,Eje_Pilar_Prop!$C$2:$E$104,3,FALSE))</f>
        <v>Pilar 2 Democracía Urbana</v>
      </c>
      <c r="N69" s="192" t="s">
        <v>603</v>
      </c>
      <c r="O69" s="191" t="s">
        <v>687</v>
      </c>
      <c r="P69" s="192" t="s">
        <v>697</v>
      </c>
      <c r="Q69" s="215">
        <v>18608400</v>
      </c>
      <c r="R69" s="66"/>
      <c r="S69" s="67"/>
      <c r="T69" s="68"/>
      <c r="U69" s="65"/>
      <c r="V69" s="69">
        <f t="shared" si="0"/>
        <v>18608400</v>
      </c>
      <c r="W69" s="224">
        <v>18608400</v>
      </c>
      <c r="X69" s="208">
        <v>43888</v>
      </c>
      <c r="Y69" s="208">
        <v>43888</v>
      </c>
      <c r="Z69" s="208">
        <v>44009</v>
      </c>
      <c r="AA69" s="198">
        <v>120</v>
      </c>
      <c r="AB69" s="71"/>
      <c r="AC69" s="71"/>
      <c r="AD69" s="173"/>
      <c r="AE69" s="136"/>
      <c r="AF69" s="70"/>
      <c r="AG69" s="65"/>
      <c r="AH69" s="57"/>
      <c r="AI69" s="57"/>
      <c r="AJ69" s="57" t="s">
        <v>598</v>
      </c>
      <c r="AK69" s="57"/>
      <c r="AL69" s="72">
        <f t="shared" si="10"/>
        <v>1</v>
      </c>
      <c r="AN69" s="112">
        <f>IF(SUMPRODUCT((A$14:A69=A69)*(B$14:B69=B69)*(D$14:D69=D69))&gt;1,0,1)</f>
        <v>1</v>
      </c>
      <c r="AO69" s="73" t="str">
        <f t="shared" si="1"/>
        <v>Contratos de prestación de servicios profesionales y de apoyo a la gestión</v>
      </c>
      <c r="AP69" s="73" t="str">
        <f t="shared" si="2"/>
        <v>Contratación directa</v>
      </c>
      <c r="AQ69" s="74" t="str">
        <f>IF(ISBLANK(G69),1,IFERROR(VLOOKUP(G69,Tipo!$C$12:$C$27,1,FALSE),"NO"))</f>
        <v>Prestación de servicios profesionales y de apoyo a la gestión, o para la ejecución de trabajos artísticos que sólo puedan encomendarse a determinadas personas naturales;</v>
      </c>
      <c r="AR69" s="73" t="str">
        <f t="shared" si="3"/>
        <v>Inversión</v>
      </c>
      <c r="AS69" s="73" t="str">
        <f>IF(ISBLANK(K69),1,IFERROR(VLOOKUP(K69,Eje_Pilar_Prop!C48:C152,1,FALSE),"NO"))</f>
        <v>NO</v>
      </c>
      <c r="AT69" s="73" t="str">
        <f t="shared" si="4"/>
        <v>SECOP II</v>
      </c>
      <c r="AU69" s="38">
        <f t="shared" si="11"/>
        <v>1</v>
      </c>
      <c r="AV69" s="73" t="str">
        <f t="shared" si="5"/>
        <v>Bogotá Mejor para Todos</v>
      </c>
    </row>
    <row r="70" spans="1:48" ht="45" customHeight="1">
      <c r="A70" s="191">
        <v>57</v>
      </c>
      <c r="B70" s="171">
        <v>2020</v>
      </c>
      <c r="C70" s="170" t="s">
        <v>264</v>
      </c>
      <c r="D70" s="197" t="s">
        <v>667</v>
      </c>
      <c r="E70" s="60" t="s">
        <v>225</v>
      </c>
      <c r="F70" s="58" t="s">
        <v>219</v>
      </c>
      <c r="G70" s="59" t="s">
        <v>249</v>
      </c>
      <c r="H70" s="198" t="s">
        <v>677</v>
      </c>
      <c r="I70" s="61" t="s">
        <v>220</v>
      </c>
      <c r="J70" s="186" t="s">
        <v>267</v>
      </c>
      <c r="K70" s="62">
        <v>11</v>
      </c>
      <c r="L70" s="63" t="str">
        <f>IF(ISERROR(VLOOKUP(K70,Eje_Pilar_Prop!$C$2:$E$104,2,FALSE))," ",VLOOKUP(K70,Eje_Pilar_Prop!$C$2:$E$104,2,FALSE))</f>
        <v>Mejores oportunidades para el desarrollo a través de la cultura, la recreación y el deporte</v>
      </c>
      <c r="M70" s="63" t="str">
        <f>IF(ISERROR(VLOOKUP(K70,Eje_Pilar_Prop!$C$2:$E$104,3,FALSE))," ",VLOOKUP(K70,Eje_Pilar_Prop!$C$2:$E$104,3,FALSE))</f>
        <v>Pilar 1 Igualdad de Calidad de Vida</v>
      </c>
      <c r="N70" s="192" t="s">
        <v>681</v>
      </c>
      <c r="O70" s="192" t="s">
        <v>688</v>
      </c>
      <c r="P70" s="192" t="s">
        <v>698</v>
      </c>
      <c r="Q70" s="215">
        <v>12814800</v>
      </c>
      <c r="R70" s="66"/>
      <c r="S70" s="67"/>
      <c r="T70" s="68"/>
      <c r="U70" s="65"/>
      <c r="V70" s="69">
        <f t="shared" si="0"/>
        <v>12814800</v>
      </c>
      <c r="W70" s="224">
        <v>12814800</v>
      </c>
      <c r="X70" s="208">
        <v>43888</v>
      </c>
      <c r="Y70" s="208">
        <v>43889</v>
      </c>
      <c r="Z70" s="208">
        <v>44010</v>
      </c>
      <c r="AA70" s="198">
        <v>120</v>
      </c>
      <c r="AB70" s="71"/>
      <c r="AC70" s="71"/>
      <c r="AD70" s="173"/>
      <c r="AE70" s="136"/>
      <c r="AF70" s="70"/>
      <c r="AG70" s="65"/>
      <c r="AH70" s="57"/>
      <c r="AI70" s="57"/>
      <c r="AJ70" s="57" t="s">
        <v>598</v>
      </c>
      <c r="AK70" s="57"/>
      <c r="AL70" s="72">
        <f t="shared" si="10"/>
        <v>1</v>
      </c>
      <c r="AN70" s="112">
        <f>IF(SUMPRODUCT((A$14:A70=A70)*(B$14:B70=B70)*(D$14:D70=D70))&gt;1,0,1)</f>
        <v>1</v>
      </c>
      <c r="AO70" s="73" t="str">
        <f t="shared" si="1"/>
        <v>Contratos de prestación de servicios profesionales y de apoyo a la gestión</v>
      </c>
      <c r="AP70" s="73" t="str">
        <f t="shared" si="2"/>
        <v>Contratación directa</v>
      </c>
      <c r="AQ70" s="74" t="str">
        <f>IF(ISBLANK(G70),1,IFERROR(VLOOKUP(G70,Tipo!$C$12:$C$27,1,FALSE),"NO"))</f>
        <v>Prestación de servicios profesionales y de apoyo a la gestión, o para la ejecución de trabajos artísticos que sólo puedan encomendarse a determinadas personas naturales;</v>
      </c>
      <c r="AR70" s="73" t="str">
        <f t="shared" si="3"/>
        <v>Inversión</v>
      </c>
      <c r="AS70" s="73" t="str">
        <f>IF(ISBLANK(K70),1,IFERROR(VLOOKUP(K70,Eje_Pilar_Prop!C48:C153,1,FALSE),"NO"))</f>
        <v>NO</v>
      </c>
      <c r="AT70" s="73" t="str">
        <f t="shared" si="4"/>
        <v>SECOP II</v>
      </c>
      <c r="AU70" s="38">
        <f t="shared" si="11"/>
        <v>1</v>
      </c>
      <c r="AV70" s="73" t="str">
        <f t="shared" si="5"/>
        <v>Bogotá Mejor para Todos</v>
      </c>
    </row>
    <row r="71" spans="1:48" ht="45" customHeight="1">
      <c r="A71" s="191">
        <v>58</v>
      </c>
      <c r="B71" s="171">
        <v>2020</v>
      </c>
      <c r="C71" s="170" t="s">
        <v>264</v>
      </c>
      <c r="D71" s="197" t="s">
        <v>668</v>
      </c>
      <c r="E71" s="60" t="s">
        <v>225</v>
      </c>
      <c r="F71" s="58" t="s">
        <v>219</v>
      </c>
      <c r="G71" s="59" t="s">
        <v>249</v>
      </c>
      <c r="H71" s="198" t="s">
        <v>678</v>
      </c>
      <c r="I71" s="61" t="s">
        <v>220</v>
      </c>
      <c r="J71" s="186" t="s">
        <v>267</v>
      </c>
      <c r="K71" s="62">
        <v>45</v>
      </c>
      <c r="L71" s="63" t="str">
        <f>IF(ISERROR(VLOOKUP(K71,Eje_Pilar_Prop!$C$2:$E$104,2,FALSE))," ",VLOOKUP(K71,Eje_Pilar_Prop!$C$2:$E$104,2,FALSE))</f>
        <v>Gobernanza e influencia local, regional e internacional</v>
      </c>
      <c r="M71" s="63" t="str">
        <f>IF(ISERROR(VLOOKUP(K71,Eje_Pilar_Prop!$C$2:$E$104,3,FALSE))," ",VLOOKUP(K71,Eje_Pilar_Prop!$C$2:$E$104,3,FALSE))</f>
        <v>Eje Transversal 4 Gobierno Legitimo, Fortalecimiento Local y Eficiencia</v>
      </c>
      <c r="N71" s="192" t="s">
        <v>523</v>
      </c>
      <c r="O71" s="192" t="s">
        <v>689</v>
      </c>
      <c r="P71" s="191" t="s">
        <v>699</v>
      </c>
      <c r="Q71" s="215">
        <v>23173200</v>
      </c>
      <c r="R71" s="66"/>
      <c r="S71" s="67"/>
      <c r="T71" s="68"/>
      <c r="U71" s="65"/>
      <c r="V71" s="69">
        <f t="shared" si="0"/>
        <v>23173200</v>
      </c>
      <c r="W71" s="224">
        <v>23173200</v>
      </c>
      <c r="X71" s="208">
        <v>43889</v>
      </c>
      <c r="Y71" s="208">
        <v>43889</v>
      </c>
      <c r="Z71" s="208">
        <v>44010</v>
      </c>
      <c r="AA71" s="198">
        <v>120</v>
      </c>
      <c r="AB71" s="71"/>
      <c r="AC71" s="71"/>
      <c r="AD71" s="173"/>
      <c r="AE71" s="136"/>
      <c r="AF71" s="70"/>
      <c r="AG71" s="65"/>
      <c r="AH71" s="57"/>
      <c r="AI71" s="57"/>
      <c r="AJ71" s="57" t="s">
        <v>598</v>
      </c>
      <c r="AK71" s="57"/>
      <c r="AL71" s="72">
        <f t="shared" si="10"/>
        <v>1</v>
      </c>
      <c r="AN71" s="112">
        <f>IF(SUMPRODUCT((A$14:A71=A71)*(B$14:B71=B71)*(D$14:D71=D71))&gt;1,0,1)</f>
        <v>1</v>
      </c>
      <c r="AO71" s="73" t="str">
        <f t="shared" si="1"/>
        <v>Contratos de prestación de servicios profesionales y de apoyo a la gestión</v>
      </c>
      <c r="AP71" s="73" t="str">
        <f t="shared" si="2"/>
        <v>Contratación directa</v>
      </c>
      <c r="AQ71" s="74" t="str">
        <f>IF(ISBLANK(G71),1,IFERROR(VLOOKUP(G71,Tipo!$C$12:$C$27,1,FALSE),"NO"))</f>
        <v>Prestación de servicios profesionales y de apoyo a la gestión, o para la ejecución de trabajos artísticos que sólo puedan encomendarse a determinadas personas naturales;</v>
      </c>
      <c r="AR71" s="73" t="str">
        <f t="shared" si="3"/>
        <v>Inversión</v>
      </c>
      <c r="AS71" s="73" t="str">
        <f>IF(ISBLANK(K71),1,IFERROR(VLOOKUP(K71,Eje_Pilar_Prop!C49:C154,1,FALSE),"NO"))</f>
        <v>NO</v>
      </c>
      <c r="AT71" s="73" t="str">
        <f t="shared" si="4"/>
        <v>SECOP II</v>
      </c>
      <c r="AU71" s="38">
        <f t="shared" si="11"/>
        <v>1</v>
      </c>
      <c r="AV71" s="73" t="str">
        <f t="shared" si="5"/>
        <v>Bogotá Mejor para Todos</v>
      </c>
    </row>
    <row r="72" spans="1:48" ht="45" customHeight="1">
      <c r="A72" s="191">
        <v>59</v>
      </c>
      <c r="B72" s="171">
        <v>2020</v>
      </c>
      <c r="C72" s="170" t="s">
        <v>264</v>
      </c>
      <c r="D72" s="192" t="s">
        <v>669</v>
      </c>
      <c r="E72" s="60" t="s">
        <v>225</v>
      </c>
      <c r="F72" s="58" t="s">
        <v>219</v>
      </c>
      <c r="G72" s="59" t="s">
        <v>249</v>
      </c>
      <c r="H72" s="198" t="s">
        <v>679</v>
      </c>
      <c r="I72" s="61" t="s">
        <v>220</v>
      </c>
      <c r="J72" s="186" t="s">
        <v>267</v>
      </c>
      <c r="K72" s="62">
        <v>45</v>
      </c>
      <c r="L72" s="63" t="str">
        <f>IF(ISERROR(VLOOKUP(K72,Eje_Pilar_Prop!$C$2:$E$104,2,FALSE))," ",VLOOKUP(K72,Eje_Pilar_Prop!$C$2:$E$104,2,FALSE))</f>
        <v>Gobernanza e influencia local, regional e internacional</v>
      </c>
      <c r="M72" s="63" t="str">
        <f>IF(ISERROR(VLOOKUP(K72,Eje_Pilar_Prop!$C$2:$E$104,3,FALSE))," ",VLOOKUP(K72,Eje_Pilar_Prop!$C$2:$E$104,3,FALSE))</f>
        <v>Eje Transversal 4 Gobierno Legitimo, Fortalecimiento Local y Eficiencia</v>
      </c>
      <c r="N72" s="192" t="s">
        <v>523</v>
      </c>
      <c r="O72" s="192" t="s">
        <v>690</v>
      </c>
      <c r="P72" s="192" t="s">
        <v>700</v>
      </c>
      <c r="Q72" s="215">
        <v>16818000</v>
      </c>
      <c r="R72" s="66"/>
      <c r="S72" s="67"/>
      <c r="T72" s="68"/>
      <c r="U72" s="65"/>
      <c r="V72" s="69">
        <f t="shared" si="0"/>
        <v>16818000</v>
      </c>
      <c r="W72" s="224">
        <v>16818000</v>
      </c>
      <c r="X72" s="208">
        <v>43889</v>
      </c>
      <c r="Y72" s="208">
        <v>43889</v>
      </c>
      <c r="Z72" s="208">
        <v>44010</v>
      </c>
      <c r="AA72" s="198">
        <v>120</v>
      </c>
      <c r="AB72" s="71"/>
      <c r="AC72" s="71"/>
      <c r="AD72" s="173"/>
      <c r="AE72" s="136"/>
      <c r="AF72" s="70"/>
      <c r="AG72" s="65"/>
      <c r="AH72" s="57"/>
      <c r="AI72" s="57"/>
      <c r="AJ72" s="57" t="s">
        <v>598</v>
      </c>
      <c r="AK72" s="57"/>
      <c r="AL72" s="72">
        <f t="shared" si="10"/>
        <v>1</v>
      </c>
      <c r="AN72" s="112">
        <f>IF(SUMPRODUCT((A$14:A72=A72)*(B$14:B72=B72)*(D$14:D72=D72))&gt;1,0,1)</f>
        <v>1</v>
      </c>
      <c r="AO72" s="73" t="str">
        <f t="shared" si="1"/>
        <v>Contratos de prestación de servicios profesionales y de apoyo a la gestión</v>
      </c>
      <c r="AP72" s="73" t="str">
        <f t="shared" si="2"/>
        <v>Contratación directa</v>
      </c>
      <c r="AQ72" s="74" t="str">
        <f>IF(ISBLANK(G72),1,IFERROR(VLOOKUP(G72,Tipo!$C$12:$C$27,1,FALSE),"NO"))</f>
        <v>Prestación de servicios profesionales y de apoyo a la gestión, o para la ejecución de trabajos artísticos que sólo puedan encomendarse a determinadas personas naturales;</v>
      </c>
      <c r="AR72" s="73" t="str">
        <f t="shared" si="3"/>
        <v>Inversión</v>
      </c>
      <c r="AS72" s="73" t="str">
        <f>IF(ISBLANK(K72),1,IFERROR(VLOOKUP(K72,Eje_Pilar_Prop!C50:C155,1,FALSE),"NO"))</f>
        <v>NO</v>
      </c>
      <c r="AT72" s="73" t="str">
        <f t="shared" si="4"/>
        <v>SECOP II</v>
      </c>
      <c r="AU72" s="38">
        <f t="shared" si="11"/>
        <v>1</v>
      </c>
      <c r="AV72" s="73" t="str">
        <f t="shared" si="5"/>
        <v>Bogotá Mejor para Todos</v>
      </c>
    </row>
    <row r="73" spans="1:48" ht="45" customHeight="1">
      <c r="A73" s="191">
        <v>60</v>
      </c>
      <c r="B73" s="171">
        <v>2020</v>
      </c>
      <c r="C73" s="170" t="s">
        <v>264</v>
      </c>
      <c r="D73" s="197" t="s">
        <v>670</v>
      </c>
      <c r="E73" s="60" t="s">
        <v>225</v>
      </c>
      <c r="F73" s="58" t="s">
        <v>219</v>
      </c>
      <c r="G73" s="59" t="s">
        <v>249</v>
      </c>
      <c r="H73" s="198" t="s">
        <v>680</v>
      </c>
      <c r="I73" s="61" t="s">
        <v>220</v>
      </c>
      <c r="J73" s="186" t="s">
        <v>267</v>
      </c>
      <c r="K73" s="62">
        <v>17</v>
      </c>
      <c r="L73" s="63" t="str">
        <f>IF(ISERROR(VLOOKUP(K73,Eje_Pilar_Prop!$C$2:$E$104,2,FALSE))," ",VLOOKUP(K73,Eje_Pilar_Prop!$C$2:$E$104,2,FALSE))</f>
        <v>Espacio público, derecho de todos</v>
      </c>
      <c r="M73" s="63" t="str">
        <f>IF(ISERROR(VLOOKUP(K73,Eje_Pilar_Prop!$C$2:$E$104,3,FALSE))," ",VLOOKUP(K73,Eje_Pilar_Prop!$C$2:$E$104,3,FALSE))</f>
        <v>Pilar 2 Democracía Urbana</v>
      </c>
      <c r="N73" s="192" t="s">
        <v>603</v>
      </c>
      <c r="O73" s="192" t="s">
        <v>691</v>
      </c>
      <c r="P73" s="214" t="s">
        <v>701</v>
      </c>
      <c r="Q73" s="206">
        <v>6672000</v>
      </c>
      <c r="R73" s="66"/>
      <c r="S73" s="67"/>
      <c r="T73" s="68"/>
      <c r="U73" s="65"/>
      <c r="V73" s="69">
        <f t="shared" si="0"/>
        <v>6672000</v>
      </c>
      <c r="W73" s="224">
        <v>6672000</v>
      </c>
      <c r="X73" s="207">
        <v>43893</v>
      </c>
      <c r="Y73" s="208">
        <v>43894</v>
      </c>
      <c r="Z73" s="208">
        <v>44016</v>
      </c>
      <c r="AA73" s="198">
        <v>120</v>
      </c>
      <c r="AB73" s="71"/>
      <c r="AC73" s="71"/>
      <c r="AD73" s="173"/>
      <c r="AE73" s="136"/>
      <c r="AF73" s="70"/>
      <c r="AG73" s="65"/>
      <c r="AH73" s="57"/>
      <c r="AI73" s="57"/>
      <c r="AJ73" s="57" t="s">
        <v>598</v>
      </c>
      <c r="AK73" s="57"/>
      <c r="AL73" s="72">
        <f t="shared" si="10"/>
        <v>1</v>
      </c>
      <c r="AN73" s="112">
        <f>IF(SUMPRODUCT((A$14:A73=A73)*(B$14:B73=B73)*(D$14:D73=D73))&gt;1,0,1)</f>
        <v>1</v>
      </c>
      <c r="AO73" s="73" t="str">
        <f t="shared" si="1"/>
        <v>Contratos de prestación de servicios profesionales y de apoyo a la gestión</v>
      </c>
      <c r="AP73" s="73" t="str">
        <f t="shared" si="2"/>
        <v>Contratación directa</v>
      </c>
      <c r="AQ73" s="74" t="str">
        <f>IF(ISBLANK(G73),1,IFERROR(VLOOKUP(G73,Tipo!$C$12:$C$27,1,FALSE),"NO"))</f>
        <v>Prestación de servicios profesionales y de apoyo a la gestión, o para la ejecución de trabajos artísticos que sólo puedan encomendarse a determinadas personas naturales;</v>
      </c>
      <c r="AR73" s="73" t="str">
        <f t="shared" si="3"/>
        <v>Inversión</v>
      </c>
      <c r="AS73" s="73" t="str">
        <f>IF(ISBLANK(K73),1,IFERROR(VLOOKUP(K73,Eje_Pilar_Prop!C51:C156,1,FALSE),"NO"))</f>
        <v>NO</v>
      </c>
      <c r="AT73" s="73" t="str">
        <f t="shared" si="4"/>
        <v>SECOP II</v>
      </c>
      <c r="AU73" s="38">
        <f t="shared" si="11"/>
        <v>1</v>
      </c>
      <c r="AV73" s="73" t="str">
        <f t="shared" si="5"/>
        <v>Bogotá Mejor para Todos</v>
      </c>
    </row>
    <row r="74" spans="1:48" ht="45" customHeight="1">
      <c r="A74" s="191">
        <v>61</v>
      </c>
      <c r="B74" s="171">
        <v>2020</v>
      </c>
      <c r="C74" s="170" t="s">
        <v>264</v>
      </c>
      <c r="D74" s="197" t="s">
        <v>702</v>
      </c>
      <c r="E74" s="60" t="s">
        <v>225</v>
      </c>
      <c r="F74" s="58" t="s">
        <v>219</v>
      </c>
      <c r="G74" s="59" t="s">
        <v>249</v>
      </c>
      <c r="H74" s="198" t="s">
        <v>712</v>
      </c>
      <c r="I74" s="61" t="s">
        <v>220</v>
      </c>
      <c r="J74" s="186" t="s">
        <v>267</v>
      </c>
      <c r="K74" s="62">
        <v>45</v>
      </c>
      <c r="L74" s="63" t="str">
        <f>IF(ISERROR(VLOOKUP(K74,Eje_Pilar_Prop!$C$2:$E$104,2,FALSE))," ",VLOOKUP(K74,Eje_Pilar_Prop!$C$2:$E$104,2,FALSE))</f>
        <v>Gobernanza e influencia local, regional e internacional</v>
      </c>
      <c r="M74" s="63" t="str">
        <f>IF(ISERROR(VLOOKUP(K74,Eje_Pilar_Prop!$C$2:$E$104,3,FALSE))," ",VLOOKUP(K74,Eje_Pilar_Prop!$C$2:$E$104,3,FALSE))</f>
        <v>Eje Transversal 4 Gobierno Legitimo, Fortalecimiento Local y Eficiencia</v>
      </c>
      <c r="N74" s="192" t="s">
        <v>523</v>
      </c>
      <c r="O74" s="192" t="s">
        <v>722</v>
      </c>
      <c r="P74" s="191" t="s">
        <v>723</v>
      </c>
      <c r="Q74" s="206">
        <v>10000000</v>
      </c>
      <c r="R74" s="66"/>
      <c r="S74" s="67"/>
      <c r="T74" s="68"/>
      <c r="U74" s="65"/>
      <c r="V74" s="69">
        <f t="shared" si="0"/>
        <v>10000000</v>
      </c>
      <c r="W74" s="224">
        <v>10000000</v>
      </c>
      <c r="X74" s="70">
        <v>43896</v>
      </c>
      <c r="Y74" s="208">
        <v>43896</v>
      </c>
      <c r="Z74" s="208">
        <v>44018</v>
      </c>
      <c r="AA74" s="71">
        <v>120</v>
      </c>
      <c r="AB74" s="71"/>
      <c r="AC74" s="71"/>
      <c r="AD74" s="173"/>
      <c r="AE74" s="136"/>
      <c r="AF74" s="70"/>
      <c r="AG74" s="65"/>
      <c r="AH74" s="57"/>
      <c r="AI74" s="57"/>
      <c r="AJ74" s="57" t="s">
        <v>598</v>
      </c>
      <c r="AK74" s="57"/>
      <c r="AL74" s="72">
        <f t="shared" si="10"/>
        <v>1</v>
      </c>
      <c r="AN74" s="112">
        <f>IF(SUMPRODUCT((A$14:A74=A74)*(B$14:B74=B74)*(D$14:D74=D74))&gt;1,0,1)</f>
        <v>1</v>
      </c>
      <c r="AO74" s="73" t="str">
        <f t="shared" si="1"/>
        <v>Contratos de prestación de servicios profesionales y de apoyo a la gestión</v>
      </c>
      <c r="AP74" s="73" t="str">
        <f t="shared" si="2"/>
        <v>Contratación directa</v>
      </c>
      <c r="AQ74" s="74" t="str">
        <f>IF(ISBLANK(G74),1,IFERROR(VLOOKUP(G74,Tipo!$C$12:$C$27,1,FALSE),"NO"))</f>
        <v>Prestación de servicios profesionales y de apoyo a la gestión, o para la ejecución de trabajos artísticos que sólo puedan encomendarse a determinadas personas naturales;</v>
      </c>
      <c r="AR74" s="73" t="str">
        <f t="shared" si="3"/>
        <v>Inversión</v>
      </c>
      <c r="AS74" s="73" t="str">
        <f>IF(ISBLANK(K74),1,IFERROR(VLOOKUP(K74,Eje_Pilar_Prop!C52:C157,1,FALSE),"NO"))</f>
        <v>NO</v>
      </c>
      <c r="AT74" s="73" t="str">
        <f t="shared" si="4"/>
        <v>SECOP II</v>
      </c>
      <c r="AU74" s="38">
        <f t="shared" si="11"/>
        <v>1</v>
      </c>
      <c r="AV74" s="73" t="str">
        <f t="shared" si="5"/>
        <v>Bogotá Mejor para Todos</v>
      </c>
    </row>
    <row r="75" spans="1:48" ht="45" customHeight="1">
      <c r="A75" s="191">
        <v>62</v>
      </c>
      <c r="B75" s="171">
        <v>2020</v>
      </c>
      <c r="C75" s="170" t="s">
        <v>264</v>
      </c>
      <c r="D75" s="197" t="s">
        <v>703</v>
      </c>
      <c r="E75" s="60" t="s">
        <v>225</v>
      </c>
      <c r="F75" s="58" t="s">
        <v>219</v>
      </c>
      <c r="G75" s="59" t="s">
        <v>249</v>
      </c>
      <c r="H75" s="216" t="s">
        <v>713</v>
      </c>
      <c r="I75" s="61" t="s">
        <v>220</v>
      </c>
      <c r="J75" s="186" t="s">
        <v>267</v>
      </c>
      <c r="K75" s="62">
        <v>45</v>
      </c>
      <c r="L75" s="63" t="str">
        <f>IF(ISERROR(VLOOKUP(K75,Eje_Pilar_Prop!$C$2:$E$104,2,FALSE))," ",VLOOKUP(K75,Eje_Pilar_Prop!$C$2:$E$104,2,FALSE))</f>
        <v>Gobernanza e influencia local, regional e internacional</v>
      </c>
      <c r="M75" s="63" t="str">
        <f>IF(ISERROR(VLOOKUP(K75,Eje_Pilar_Prop!$C$2:$E$104,3,FALSE))," ",VLOOKUP(K75,Eje_Pilar_Prop!$C$2:$E$104,3,FALSE))</f>
        <v>Eje Transversal 4 Gobierno Legitimo, Fortalecimiento Local y Eficiencia</v>
      </c>
      <c r="N75" s="192" t="s">
        <v>523</v>
      </c>
      <c r="O75" s="192" t="s">
        <v>730</v>
      </c>
      <c r="P75" s="191" t="s">
        <v>724</v>
      </c>
      <c r="Q75" s="206">
        <v>20800000</v>
      </c>
      <c r="R75" s="66"/>
      <c r="S75" s="67"/>
      <c r="T75" s="68"/>
      <c r="U75" s="65"/>
      <c r="V75" s="69">
        <f t="shared" si="0"/>
        <v>20800000</v>
      </c>
      <c r="W75" s="224">
        <v>19933333</v>
      </c>
      <c r="X75" s="207">
        <v>43896</v>
      </c>
      <c r="Y75" s="208">
        <v>43896</v>
      </c>
      <c r="Z75" s="208">
        <v>44018</v>
      </c>
      <c r="AA75" s="71">
        <v>120</v>
      </c>
      <c r="AB75" s="71"/>
      <c r="AC75" s="71"/>
      <c r="AD75" s="173"/>
      <c r="AE75" s="136"/>
      <c r="AF75" s="70"/>
      <c r="AG75" s="65"/>
      <c r="AH75" s="57"/>
      <c r="AI75" s="57"/>
      <c r="AJ75" s="57" t="s">
        <v>598</v>
      </c>
      <c r="AK75" s="57"/>
      <c r="AL75" s="72">
        <f t="shared" si="10"/>
        <v>0.95833331730769233</v>
      </c>
      <c r="AN75" s="112">
        <f>IF(SUMPRODUCT((A$14:A75=A75)*(B$14:B75=B75)*(D$14:D75=D75))&gt;1,0,1)</f>
        <v>1</v>
      </c>
      <c r="AO75" s="73" t="str">
        <f t="shared" si="1"/>
        <v>Contratos de prestación de servicios profesionales y de apoyo a la gestión</v>
      </c>
      <c r="AP75" s="73" t="str">
        <f t="shared" si="2"/>
        <v>Contratación directa</v>
      </c>
      <c r="AQ75" s="74" t="str">
        <f>IF(ISBLANK(G75),1,IFERROR(VLOOKUP(G75,Tipo!$C$12:$C$27,1,FALSE),"NO"))</f>
        <v>Prestación de servicios profesionales y de apoyo a la gestión, o para la ejecución de trabajos artísticos que sólo puedan encomendarse a determinadas personas naturales;</v>
      </c>
      <c r="AR75" s="73" t="str">
        <f t="shared" si="3"/>
        <v>Inversión</v>
      </c>
      <c r="AS75" s="73" t="str">
        <f>IF(ISBLANK(K75),1,IFERROR(VLOOKUP(K75,Eje_Pilar_Prop!C53:C158,1,FALSE),"NO"))</f>
        <v>NO</v>
      </c>
      <c r="AT75" s="73" t="str">
        <f t="shared" si="4"/>
        <v>SECOP II</v>
      </c>
      <c r="AU75" s="38">
        <f t="shared" si="11"/>
        <v>1</v>
      </c>
      <c r="AV75" s="73" t="str">
        <f t="shared" si="5"/>
        <v>Bogotá Mejor para Todos</v>
      </c>
    </row>
    <row r="76" spans="1:48" ht="45" customHeight="1">
      <c r="A76" s="191">
        <v>63</v>
      </c>
      <c r="B76" s="171">
        <v>2020</v>
      </c>
      <c r="C76" s="170" t="s">
        <v>262</v>
      </c>
      <c r="D76" s="197" t="s">
        <v>704</v>
      </c>
      <c r="E76" s="60" t="s">
        <v>225</v>
      </c>
      <c r="F76" s="58" t="s">
        <v>219</v>
      </c>
      <c r="G76" s="59" t="s">
        <v>249</v>
      </c>
      <c r="H76" s="216" t="s">
        <v>714</v>
      </c>
      <c r="I76" s="61" t="s">
        <v>220</v>
      </c>
      <c r="J76" s="186" t="s">
        <v>267</v>
      </c>
      <c r="K76" s="62">
        <v>45</v>
      </c>
      <c r="L76" s="63" t="str">
        <f>IF(ISERROR(VLOOKUP(K76,Eje_Pilar_Prop!$C$2:$E$104,2,FALSE))," ",VLOOKUP(K76,Eje_Pilar_Prop!$C$2:$E$104,2,FALSE))</f>
        <v>Gobernanza e influencia local, regional e internacional</v>
      </c>
      <c r="M76" s="63" t="str">
        <f>IF(ISERROR(VLOOKUP(K76,Eje_Pilar_Prop!$C$2:$E$104,3,FALSE))," ",VLOOKUP(K76,Eje_Pilar_Prop!$C$2:$E$104,3,FALSE))</f>
        <v>Eje Transversal 4 Gobierno Legitimo, Fortalecimiento Local y Eficiencia</v>
      </c>
      <c r="N76" s="192" t="s">
        <v>523</v>
      </c>
      <c r="O76" s="192" t="s">
        <v>731</v>
      </c>
      <c r="P76" s="192" t="s">
        <v>725</v>
      </c>
      <c r="Q76" s="206">
        <v>12814800</v>
      </c>
      <c r="R76" s="66"/>
      <c r="S76" s="67"/>
      <c r="T76" s="68"/>
      <c r="U76" s="65"/>
      <c r="V76" s="69">
        <f t="shared" si="0"/>
        <v>12814800</v>
      </c>
      <c r="W76" s="224">
        <v>12814800</v>
      </c>
      <c r="X76" s="207">
        <v>43899</v>
      </c>
      <c r="Y76" s="208">
        <v>43899</v>
      </c>
      <c r="Z76" s="208">
        <v>44020</v>
      </c>
      <c r="AA76" s="71">
        <v>120</v>
      </c>
      <c r="AB76" s="71"/>
      <c r="AC76" s="71"/>
      <c r="AD76" s="173"/>
      <c r="AE76" s="136"/>
      <c r="AF76" s="70"/>
      <c r="AG76" s="65"/>
      <c r="AH76" s="57"/>
      <c r="AI76" s="57"/>
      <c r="AJ76" s="57" t="s">
        <v>598</v>
      </c>
      <c r="AK76" s="57"/>
      <c r="AL76" s="72">
        <f t="shared" si="10"/>
        <v>1</v>
      </c>
      <c r="AN76" s="112">
        <f>IF(SUMPRODUCT((A$14:A76=A76)*(B$14:B76=B76)*(D$14:D76=D76))&gt;1,0,1)</f>
        <v>1</v>
      </c>
      <c r="AO76" s="73" t="str">
        <f t="shared" si="1"/>
        <v>Contratos de prestación de servicios profesionales y de apoyo a la gestión</v>
      </c>
      <c r="AP76" s="73" t="str">
        <f t="shared" si="2"/>
        <v>Contratación directa</v>
      </c>
      <c r="AQ76" s="74" t="str">
        <f>IF(ISBLANK(G76),1,IFERROR(VLOOKUP(G76,Tipo!$C$12:$C$27,1,FALSE),"NO"))</f>
        <v>Prestación de servicios profesionales y de apoyo a la gestión, o para la ejecución de trabajos artísticos que sólo puedan encomendarse a determinadas personas naturales;</v>
      </c>
      <c r="AR76" s="73" t="str">
        <f t="shared" si="3"/>
        <v>Inversión</v>
      </c>
      <c r="AS76" s="73" t="str">
        <f>IF(ISBLANK(K76),1,IFERROR(VLOOKUP(K76,Eje_Pilar_Prop!C54:C159,1,FALSE),"NO"))</f>
        <v>NO</v>
      </c>
      <c r="AT76" s="73" t="str">
        <f t="shared" si="4"/>
        <v>SECOP I</v>
      </c>
      <c r="AU76" s="38">
        <f t="shared" si="11"/>
        <v>1</v>
      </c>
      <c r="AV76" s="73" t="str">
        <f t="shared" si="5"/>
        <v>Bogotá Mejor para Todos</v>
      </c>
    </row>
    <row r="77" spans="1:48" ht="45" customHeight="1">
      <c r="A77" s="191">
        <v>64</v>
      </c>
      <c r="B77" s="171">
        <v>2020</v>
      </c>
      <c r="C77" s="170" t="s">
        <v>264</v>
      </c>
      <c r="D77" s="192" t="s">
        <v>705</v>
      </c>
      <c r="E77" s="60" t="s">
        <v>225</v>
      </c>
      <c r="F77" s="58" t="s">
        <v>219</v>
      </c>
      <c r="G77" s="59" t="s">
        <v>249</v>
      </c>
      <c r="H77" s="198" t="s">
        <v>715</v>
      </c>
      <c r="I77" s="61" t="s">
        <v>220</v>
      </c>
      <c r="J77" s="186" t="s">
        <v>267</v>
      </c>
      <c r="K77" s="62">
        <v>45</v>
      </c>
      <c r="L77" s="63" t="str">
        <f>IF(ISERROR(VLOOKUP(K77,Eje_Pilar_Prop!$C$2:$E$104,2,FALSE))," ",VLOOKUP(K77,Eje_Pilar_Prop!$C$2:$E$104,2,FALSE))</f>
        <v>Gobernanza e influencia local, regional e internacional</v>
      </c>
      <c r="M77" s="63" t="str">
        <f>IF(ISERROR(VLOOKUP(K77,Eje_Pilar_Prop!$C$2:$E$104,3,FALSE))," ",VLOOKUP(K77,Eje_Pilar_Prop!$C$2:$E$104,3,FALSE))</f>
        <v>Eje Transversal 4 Gobierno Legitimo, Fortalecimiento Local y Eficiencia</v>
      </c>
      <c r="N77" s="192" t="s">
        <v>523</v>
      </c>
      <c r="O77" s="198" t="s">
        <v>732</v>
      </c>
      <c r="P77" s="192" t="s">
        <v>735</v>
      </c>
      <c r="Q77" s="206">
        <v>10152000</v>
      </c>
      <c r="R77" s="66"/>
      <c r="S77" s="67"/>
      <c r="T77" s="68"/>
      <c r="U77" s="65"/>
      <c r="V77" s="69">
        <f t="shared" si="0"/>
        <v>10152000</v>
      </c>
      <c r="W77" s="224">
        <v>10152000</v>
      </c>
      <c r="X77" s="207">
        <v>43901</v>
      </c>
      <c r="Y77" s="208">
        <v>43902</v>
      </c>
      <c r="Z77" s="208">
        <v>44023</v>
      </c>
      <c r="AA77" s="71">
        <v>120</v>
      </c>
      <c r="AB77" s="71"/>
      <c r="AC77" s="71"/>
      <c r="AD77" s="219" t="s">
        <v>737</v>
      </c>
      <c r="AE77" s="136" t="s">
        <v>736</v>
      </c>
      <c r="AF77" s="207">
        <v>44013</v>
      </c>
      <c r="AG77" s="65">
        <v>3214800</v>
      </c>
      <c r="AH77" s="57"/>
      <c r="AI77" s="57"/>
      <c r="AJ77" s="57" t="s">
        <v>598</v>
      </c>
      <c r="AK77" s="57"/>
      <c r="AL77" s="72">
        <f t="shared" si="10"/>
        <v>1</v>
      </c>
      <c r="AN77" s="112">
        <f>IF(SUMPRODUCT((A$14:A77=A77)*(B$14:B77=B77)*(D$14:D77=D77))&gt;1,0,1)</f>
        <v>1</v>
      </c>
      <c r="AO77" s="73" t="str">
        <f t="shared" si="1"/>
        <v>Contratos de prestación de servicios profesionales y de apoyo a la gestión</v>
      </c>
      <c r="AP77" s="73" t="str">
        <f t="shared" si="2"/>
        <v>Contratación directa</v>
      </c>
      <c r="AQ77" s="74" t="str">
        <f>IF(ISBLANK(G77),1,IFERROR(VLOOKUP(G77,Tipo!$C$12:$C$27,1,FALSE),"NO"))</f>
        <v>Prestación de servicios profesionales y de apoyo a la gestión, o para la ejecución de trabajos artísticos que sólo puedan encomendarse a determinadas personas naturales;</v>
      </c>
      <c r="AR77" s="73" t="str">
        <f t="shared" si="3"/>
        <v>Inversión</v>
      </c>
      <c r="AS77" s="73" t="str">
        <f>IF(ISBLANK(K77),1,IFERROR(VLOOKUP(K77,Eje_Pilar_Prop!C55:C160,1,FALSE),"NO"))</f>
        <v>NO</v>
      </c>
      <c r="AT77" s="73" t="str">
        <f t="shared" si="4"/>
        <v>SECOP II</v>
      </c>
      <c r="AU77" s="38">
        <f t="shared" si="11"/>
        <v>1</v>
      </c>
      <c r="AV77" s="73" t="str">
        <f t="shared" si="5"/>
        <v>Bogotá Mejor para Todos</v>
      </c>
    </row>
    <row r="78" spans="1:48" ht="45" customHeight="1">
      <c r="A78" s="193">
        <v>65</v>
      </c>
      <c r="B78" s="171">
        <v>2020</v>
      </c>
      <c r="C78" s="170" t="s">
        <v>264</v>
      </c>
      <c r="D78" s="192" t="s">
        <v>706</v>
      </c>
      <c r="E78" s="60" t="s">
        <v>225</v>
      </c>
      <c r="F78" s="58" t="s">
        <v>219</v>
      </c>
      <c r="G78" s="59" t="s">
        <v>249</v>
      </c>
      <c r="H78" s="200" t="s">
        <v>716</v>
      </c>
      <c r="I78" s="61" t="s">
        <v>220</v>
      </c>
      <c r="J78" s="186" t="s">
        <v>267</v>
      </c>
      <c r="K78" s="62">
        <v>45</v>
      </c>
      <c r="L78" s="63" t="str">
        <f>IF(ISERROR(VLOOKUP(K78,Eje_Pilar_Prop!$C$2:$E$104,2,FALSE))," ",VLOOKUP(K78,Eje_Pilar_Prop!$C$2:$E$104,2,FALSE))</f>
        <v>Gobernanza e influencia local, regional e internacional</v>
      </c>
      <c r="M78" s="63" t="str">
        <f>IF(ISERROR(VLOOKUP(K78,Eje_Pilar_Prop!$C$2:$E$104,3,FALSE))," ",VLOOKUP(K78,Eje_Pilar_Prop!$C$2:$E$104,3,FALSE))</f>
        <v>Eje Transversal 4 Gobierno Legitimo, Fortalecimiento Local y Eficiencia</v>
      </c>
      <c r="N78" s="192" t="s">
        <v>523</v>
      </c>
      <c r="O78" s="217" t="s">
        <v>733</v>
      </c>
      <c r="P78" s="192" t="s">
        <v>726</v>
      </c>
      <c r="Q78" s="218">
        <v>19129560</v>
      </c>
      <c r="R78" s="66"/>
      <c r="S78" s="67"/>
      <c r="T78" s="68"/>
      <c r="U78" s="65"/>
      <c r="V78" s="69">
        <f t="shared" si="0"/>
        <v>19129560</v>
      </c>
      <c r="W78" s="224">
        <v>19129560</v>
      </c>
      <c r="X78" s="207">
        <v>43916</v>
      </c>
      <c r="Y78" s="207">
        <v>43916</v>
      </c>
      <c r="Z78" s="208">
        <v>44037</v>
      </c>
      <c r="AA78" s="71">
        <v>120</v>
      </c>
      <c r="AB78" s="71"/>
      <c r="AC78" s="71"/>
      <c r="AD78" s="173"/>
      <c r="AE78" s="136"/>
      <c r="AF78" s="70"/>
      <c r="AG78" s="65"/>
      <c r="AH78" s="57"/>
      <c r="AI78" s="57"/>
      <c r="AJ78" s="57" t="s">
        <v>598</v>
      </c>
      <c r="AK78" s="57"/>
      <c r="AL78" s="72">
        <f t="shared" si="10"/>
        <v>1</v>
      </c>
      <c r="AN78" s="112">
        <f>IF(SUMPRODUCT((A$14:A78=A78)*(B$14:B78=B78)*(D$14:D78=D78))&gt;1,0,1)</f>
        <v>1</v>
      </c>
      <c r="AO78" s="73" t="str">
        <f t="shared" si="1"/>
        <v>Contratos de prestación de servicios profesionales y de apoyo a la gestión</v>
      </c>
      <c r="AP78" s="73" t="str">
        <f t="shared" si="2"/>
        <v>Contratación directa</v>
      </c>
      <c r="AQ78" s="74" t="str">
        <f>IF(ISBLANK(G78),1,IFERROR(VLOOKUP(G78,Tipo!$C$12:$C$27,1,FALSE),"NO"))</f>
        <v>Prestación de servicios profesionales y de apoyo a la gestión, o para la ejecución de trabajos artísticos que sólo puedan encomendarse a determinadas personas naturales;</v>
      </c>
      <c r="AR78" s="73" t="str">
        <f t="shared" si="3"/>
        <v>Inversión</v>
      </c>
      <c r="AS78" s="73" t="str">
        <f>IF(ISBLANK(K78),1,IFERROR(VLOOKUP(K78,Eje_Pilar_Prop!C56:C161,1,FALSE),"NO"))</f>
        <v>NO</v>
      </c>
      <c r="AT78" s="73" t="str">
        <f t="shared" si="4"/>
        <v>SECOP II</v>
      </c>
      <c r="AU78" s="38">
        <f t="shared" si="11"/>
        <v>1</v>
      </c>
      <c r="AV78" s="73" t="str">
        <f t="shared" ref="AV78:AV141" si="12">IF(ISBLANK(J78),1,IFERROR(VLOOKUP(J78,pdd,1,FALSE),"NO"))</f>
        <v>Bogotá Mejor para Todos</v>
      </c>
    </row>
    <row r="79" spans="1:48" ht="45" customHeight="1">
      <c r="A79" s="191">
        <v>67</v>
      </c>
      <c r="B79" s="171">
        <v>2020</v>
      </c>
      <c r="C79" s="170" t="s">
        <v>264</v>
      </c>
      <c r="D79" s="192" t="s">
        <v>707</v>
      </c>
      <c r="E79" s="60" t="s">
        <v>225</v>
      </c>
      <c r="F79" s="58" t="s">
        <v>219</v>
      </c>
      <c r="G79" s="59" t="s">
        <v>249</v>
      </c>
      <c r="H79" s="200" t="s">
        <v>717</v>
      </c>
      <c r="I79" s="61" t="s">
        <v>220</v>
      </c>
      <c r="J79" s="186" t="s">
        <v>267</v>
      </c>
      <c r="K79" s="62">
        <v>45</v>
      </c>
      <c r="L79" s="63" t="str">
        <f>IF(ISERROR(VLOOKUP(K79,Eje_Pilar_Prop!$C$2:$E$104,2,FALSE))," ",VLOOKUP(K79,Eje_Pilar_Prop!$C$2:$E$104,2,FALSE))</f>
        <v>Gobernanza e influencia local, regional e internacional</v>
      </c>
      <c r="M79" s="63" t="str">
        <f>IF(ISERROR(VLOOKUP(K79,Eje_Pilar_Prop!$C$2:$E$104,3,FALSE))," ",VLOOKUP(K79,Eje_Pilar_Prop!$C$2:$E$104,3,FALSE))</f>
        <v>Eje Transversal 4 Gobierno Legitimo, Fortalecimiento Local y Eficiencia</v>
      </c>
      <c r="N79" s="192" t="s">
        <v>523</v>
      </c>
      <c r="O79" s="192" t="s">
        <v>734</v>
      </c>
      <c r="P79" s="191" t="s">
        <v>727</v>
      </c>
      <c r="Q79" s="218">
        <v>11760000</v>
      </c>
      <c r="R79" s="66"/>
      <c r="S79" s="67"/>
      <c r="T79" s="68"/>
      <c r="U79" s="65"/>
      <c r="V79" s="69">
        <f t="shared" si="0"/>
        <v>11760000</v>
      </c>
      <c r="W79" s="224">
        <v>11760000</v>
      </c>
      <c r="X79" s="207">
        <v>43936</v>
      </c>
      <c r="Y79" s="208">
        <v>43937</v>
      </c>
      <c r="Z79" s="208">
        <v>44058</v>
      </c>
      <c r="AA79" s="71">
        <v>120</v>
      </c>
      <c r="AB79" s="71"/>
      <c r="AC79" s="71"/>
      <c r="AD79" s="173"/>
      <c r="AE79" s="136"/>
      <c r="AF79" s="70"/>
      <c r="AG79" s="65"/>
      <c r="AH79" s="57"/>
      <c r="AI79" s="57"/>
      <c r="AJ79" s="57" t="s">
        <v>598</v>
      </c>
      <c r="AK79" s="57"/>
      <c r="AL79" s="72">
        <f t="shared" si="10"/>
        <v>1</v>
      </c>
      <c r="AN79" s="112">
        <f>IF(SUMPRODUCT((A$14:A79=A79)*(B$14:B79=B79)*(D$14:D79=D79))&gt;1,0,1)</f>
        <v>1</v>
      </c>
      <c r="AO79" s="73" t="str">
        <f t="shared" si="1"/>
        <v>Contratos de prestación de servicios profesionales y de apoyo a la gestión</v>
      </c>
      <c r="AP79" s="73" t="str">
        <f t="shared" si="2"/>
        <v>Contratación directa</v>
      </c>
      <c r="AQ79" s="74" t="str">
        <f>IF(ISBLANK(G79),1,IFERROR(VLOOKUP(G79,Tipo!$C$12:$C$27,1,FALSE),"NO"))</f>
        <v>Prestación de servicios profesionales y de apoyo a la gestión, o para la ejecución de trabajos artísticos que sólo puedan encomendarse a determinadas personas naturales;</v>
      </c>
      <c r="AR79" s="73" t="str">
        <f t="shared" si="3"/>
        <v>Inversión</v>
      </c>
      <c r="AS79" s="73" t="str">
        <f>IF(ISBLANK(K79),1,IFERROR(VLOOKUP(K79,Eje_Pilar_Prop!C57:C162,1,FALSE),"NO"))</f>
        <v>NO</v>
      </c>
      <c r="AT79" s="73" t="str">
        <f t="shared" si="4"/>
        <v>SECOP II</v>
      </c>
      <c r="AU79" s="38">
        <f t="shared" si="11"/>
        <v>1</v>
      </c>
      <c r="AV79" s="73" t="str">
        <f t="shared" si="12"/>
        <v>Bogotá Mejor para Todos</v>
      </c>
    </row>
    <row r="80" spans="1:48" ht="45" customHeight="1">
      <c r="A80" s="191">
        <v>68</v>
      </c>
      <c r="B80" s="171">
        <v>2020</v>
      </c>
      <c r="C80" s="170" t="s">
        <v>262</v>
      </c>
      <c r="D80" s="192" t="s">
        <v>708</v>
      </c>
      <c r="E80" s="60" t="s">
        <v>223</v>
      </c>
      <c r="F80" s="58" t="s">
        <v>219</v>
      </c>
      <c r="G80" s="59" t="s">
        <v>238</v>
      </c>
      <c r="H80" s="202" t="s">
        <v>718</v>
      </c>
      <c r="I80" s="61" t="s">
        <v>220</v>
      </c>
      <c r="J80" s="186" t="s">
        <v>267</v>
      </c>
      <c r="K80" s="62">
        <v>3</v>
      </c>
      <c r="L80" s="63" t="str">
        <f>IF(ISERROR(VLOOKUP(K80,Eje_Pilar_Prop!$C$2:$E$104,2,FALSE))," ",VLOOKUP(K80,Eje_Pilar_Prop!$C$2:$E$104,2,FALSE))</f>
        <v>Igualdad y autonomía para una Bogotá incluyente</v>
      </c>
      <c r="M80" s="63" t="str">
        <f>IF(ISERROR(VLOOKUP(K80,Eje_Pilar_Prop!$C$2:$E$104,3,FALSE))," ",VLOOKUP(K80,Eje_Pilar_Prop!$C$2:$E$104,3,FALSE))</f>
        <v>Pilar 1 Igualdad de Calidad de Vida</v>
      </c>
      <c r="N80" s="192" t="s">
        <v>605</v>
      </c>
      <c r="O80" s="192" t="s">
        <v>738</v>
      </c>
      <c r="P80" s="192" t="s">
        <v>728</v>
      </c>
      <c r="Q80" s="218">
        <v>695362774</v>
      </c>
      <c r="R80" s="66"/>
      <c r="S80" s="67"/>
      <c r="T80" s="68"/>
      <c r="U80" s="65"/>
      <c r="V80" s="69">
        <f t="shared" si="0"/>
        <v>695362774</v>
      </c>
      <c r="W80" s="224">
        <v>556290219</v>
      </c>
      <c r="X80" s="207">
        <v>43957</v>
      </c>
      <c r="Y80" s="208">
        <v>43966</v>
      </c>
      <c r="Z80" s="208">
        <v>44088</v>
      </c>
      <c r="AA80" s="71">
        <v>120</v>
      </c>
      <c r="AB80" s="71">
        <v>1</v>
      </c>
      <c r="AC80" s="71">
        <v>5</v>
      </c>
      <c r="AD80" s="173"/>
      <c r="AE80" s="136"/>
      <c r="AF80" s="70"/>
      <c r="AG80" s="65"/>
      <c r="AH80" s="57"/>
      <c r="AI80" s="57"/>
      <c r="AJ80" s="57" t="s">
        <v>598</v>
      </c>
      <c r="AK80" s="57"/>
      <c r="AL80" s="72">
        <f t="shared" si="10"/>
        <v>0.79999999971238034</v>
      </c>
      <c r="AN80" s="112">
        <f>IF(SUMPRODUCT((A$14:A80=A80)*(B$14:B80=B80)*(D$14:D80=D80))&gt;1,0,1)</f>
        <v>1</v>
      </c>
      <c r="AO80" s="73" t="str">
        <f t="shared" si="1"/>
        <v>Contratos de prestación de servicios</v>
      </c>
      <c r="AP80" s="73" t="str">
        <f t="shared" si="2"/>
        <v>Contratación directa</v>
      </c>
      <c r="AQ80" s="74" t="str">
        <f>IF(ISBLANK(G80),1,IFERROR(VLOOKUP(G80,Tipo!$C$12:$C$27,1,FALSE),"NO"))</f>
        <v>Urgencia manifiesta</v>
      </c>
      <c r="AR80" s="73" t="str">
        <f t="shared" si="3"/>
        <v>Inversión</v>
      </c>
      <c r="AS80" s="73" t="str">
        <f>IF(ISBLANK(K80),1,IFERROR(VLOOKUP(K80,Eje_Pilar_Prop!C58:C163,1,FALSE),"NO"))</f>
        <v>NO</v>
      </c>
      <c r="AT80" s="73" t="str">
        <f t="shared" si="4"/>
        <v>SECOP I</v>
      </c>
      <c r="AU80" s="38">
        <f t="shared" si="11"/>
        <v>1</v>
      </c>
      <c r="AV80" s="73" t="str">
        <f t="shared" si="12"/>
        <v>Bogotá Mejor para Todos</v>
      </c>
    </row>
    <row r="81" spans="1:48" ht="45" customHeight="1">
      <c r="A81" s="191">
        <v>70</v>
      </c>
      <c r="B81" s="171">
        <v>2020</v>
      </c>
      <c r="C81" s="170" t="s">
        <v>264</v>
      </c>
      <c r="D81" s="192" t="s">
        <v>709</v>
      </c>
      <c r="E81" s="60" t="s">
        <v>225</v>
      </c>
      <c r="F81" s="58" t="s">
        <v>219</v>
      </c>
      <c r="G81" s="59" t="s">
        <v>249</v>
      </c>
      <c r="H81" s="192" t="s">
        <v>719</v>
      </c>
      <c r="I81" s="61" t="s">
        <v>220</v>
      </c>
      <c r="J81" s="186" t="s">
        <v>267</v>
      </c>
      <c r="K81" s="62">
        <v>45</v>
      </c>
      <c r="L81" s="63" t="str">
        <f>IF(ISERROR(VLOOKUP(K81,Eje_Pilar_Prop!$C$2:$E$104,2,FALSE))," ",VLOOKUP(K81,Eje_Pilar_Prop!$C$2:$E$104,2,FALSE))</f>
        <v>Gobernanza e influencia local, regional e internacional</v>
      </c>
      <c r="M81" s="63" t="str">
        <f>IF(ISERROR(VLOOKUP(K81,Eje_Pilar_Prop!$C$2:$E$104,3,FALSE))," ",VLOOKUP(K81,Eje_Pilar_Prop!$C$2:$E$104,3,FALSE))</f>
        <v>Eje Transversal 4 Gobierno Legitimo, Fortalecimiento Local y Eficiencia</v>
      </c>
      <c r="N81" s="192" t="s">
        <v>523</v>
      </c>
      <c r="O81" s="192" t="s">
        <v>527</v>
      </c>
      <c r="P81" s="192" t="s">
        <v>741</v>
      </c>
      <c r="Q81" s="218">
        <v>46021500</v>
      </c>
      <c r="R81" s="46"/>
      <c r="S81" s="67"/>
      <c r="T81" s="68"/>
      <c r="U81" s="65"/>
      <c r="V81" s="69">
        <f t="shared" si="0"/>
        <v>46021500</v>
      </c>
      <c r="W81" s="224">
        <v>39447000</v>
      </c>
      <c r="X81" s="208">
        <v>43983</v>
      </c>
      <c r="Y81" s="208">
        <v>43983</v>
      </c>
      <c r="Z81" s="208">
        <v>44195</v>
      </c>
      <c r="AA81" s="71">
        <v>210</v>
      </c>
      <c r="AB81" s="71"/>
      <c r="AC81" s="71"/>
      <c r="AD81" s="219" t="s">
        <v>743</v>
      </c>
      <c r="AE81" s="136" t="s">
        <v>742</v>
      </c>
      <c r="AF81" s="70">
        <v>44046</v>
      </c>
      <c r="AG81" s="65">
        <v>32434200</v>
      </c>
      <c r="AH81" s="57"/>
      <c r="AI81" s="57"/>
      <c r="AJ81" s="57" t="s">
        <v>598</v>
      </c>
      <c r="AK81" s="57"/>
      <c r="AL81" s="72" t="str">
        <f>IF(ISERROR(#REF!/V81),"-",(#REF!/V81))</f>
        <v>-</v>
      </c>
      <c r="AN81" s="112">
        <f>IF(SUMPRODUCT((A$14:A81=A81)*(B$14:B81=B81)*(D$14:D81=D81))&gt;1,0,1)</f>
        <v>1</v>
      </c>
      <c r="AO81" s="73" t="str">
        <f t="shared" si="1"/>
        <v>Contratos de prestación de servicios profesionales y de apoyo a la gestión</v>
      </c>
      <c r="AP81" s="73" t="str">
        <f t="shared" si="2"/>
        <v>Contratación directa</v>
      </c>
      <c r="AQ81" s="74" t="str">
        <f>IF(ISBLANK(G81),1,IFERROR(VLOOKUP(G81,Tipo!$C$12:$C$27,1,FALSE),"NO"))</f>
        <v>Prestación de servicios profesionales y de apoyo a la gestión, o para la ejecución de trabajos artísticos que sólo puedan encomendarse a determinadas personas naturales;</v>
      </c>
      <c r="AR81" s="73" t="str">
        <f t="shared" si="3"/>
        <v>Inversión</v>
      </c>
      <c r="AS81" s="73" t="str">
        <f>IF(ISBLANK(K81),1,IFERROR(VLOOKUP(K81,Eje_Pilar_Prop!C59:C164,1,FALSE),"NO"))</f>
        <v>NO</v>
      </c>
      <c r="AT81" s="73" t="str">
        <f t="shared" si="4"/>
        <v>SECOP II</v>
      </c>
      <c r="AU81" s="38">
        <f t="shared" si="11"/>
        <v>1</v>
      </c>
      <c r="AV81" s="73" t="str">
        <f t="shared" si="12"/>
        <v>Bogotá Mejor para Todos</v>
      </c>
    </row>
    <row r="82" spans="1:48" ht="45" customHeight="1">
      <c r="A82" s="191">
        <v>71</v>
      </c>
      <c r="B82" s="171">
        <v>2020</v>
      </c>
      <c r="C82" s="170" t="s">
        <v>264</v>
      </c>
      <c r="D82" s="192" t="s">
        <v>710</v>
      </c>
      <c r="E82" s="60" t="s">
        <v>225</v>
      </c>
      <c r="F82" s="58" t="s">
        <v>219</v>
      </c>
      <c r="G82" s="59" t="s">
        <v>249</v>
      </c>
      <c r="H82" s="200" t="s">
        <v>720</v>
      </c>
      <c r="I82" s="61" t="s">
        <v>220</v>
      </c>
      <c r="J82" s="186" t="s">
        <v>267</v>
      </c>
      <c r="K82" s="62">
        <v>45</v>
      </c>
      <c r="L82" s="63" t="str">
        <f>IF(ISERROR(VLOOKUP(K82,Eje_Pilar_Prop!$C$2:$E$104,2,FALSE))," ",VLOOKUP(K82,Eje_Pilar_Prop!$C$2:$E$104,2,FALSE))</f>
        <v>Gobernanza e influencia local, regional e internacional</v>
      </c>
      <c r="M82" s="63" t="str">
        <f>IF(ISERROR(VLOOKUP(K82,Eje_Pilar_Prop!$C$2:$E$104,3,FALSE))," ",VLOOKUP(K82,Eje_Pilar_Prop!$C$2:$E$104,3,FALSE))</f>
        <v>Eje Transversal 4 Gobierno Legitimo, Fortalecimiento Local y Eficiencia</v>
      </c>
      <c r="N82" s="192" t="s">
        <v>739</v>
      </c>
      <c r="O82" s="192" t="s">
        <v>528</v>
      </c>
      <c r="P82" s="192" t="s">
        <v>729</v>
      </c>
      <c r="Q82" s="221">
        <v>39325440</v>
      </c>
      <c r="R82" s="66"/>
      <c r="S82" s="67"/>
      <c r="T82" s="71">
        <v>1</v>
      </c>
      <c r="U82" s="224">
        <v>2808906</v>
      </c>
      <c r="V82" s="69">
        <f t="shared" si="0"/>
        <v>42134346</v>
      </c>
      <c r="W82" s="224">
        <v>33520356</v>
      </c>
      <c r="X82" s="222">
        <v>43983</v>
      </c>
      <c r="Y82" s="222">
        <v>43984</v>
      </c>
      <c r="Z82" s="222">
        <v>44196</v>
      </c>
      <c r="AA82" s="192">
        <v>209</v>
      </c>
      <c r="AB82" s="71">
        <v>1</v>
      </c>
      <c r="AC82" s="223">
        <v>15</v>
      </c>
      <c r="AD82" s="173"/>
      <c r="AE82" s="136"/>
      <c r="AF82" s="70"/>
      <c r="AG82" s="65"/>
      <c r="AH82" s="57"/>
      <c r="AI82" s="57" t="s">
        <v>598</v>
      </c>
      <c r="AJ82" s="57"/>
      <c r="AK82" s="57"/>
      <c r="AL82" s="72">
        <f t="shared" si="10"/>
        <v>0.79555894851198117</v>
      </c>
      <c r="AN82" s="112">
        <f>IF(SUMPRODUCT((A$14:A82=A82)*(B$14:B82=B82)*(D$14:D82=D82))&gt;1,0,1)</f>
        <v>1</v>
      </c>
      <c r="AO82" s="73" t="str">
        <f t="shared" si="1"/>
        <v>Contratos de prestación de servicios profesionales y de apoyo a la gestión</v>
      </c>
      <c r="AP82" s="73" t="str">
        <f t="shared" si="2"/>
        <v>Contratación directa</v>
      </c>
      <c r="AQ82" s="74" t="str">
        <f>IF(ISBLANK(G82),1,IFERROR(VLOOKUP(G82,Tipo!$C$12:$C$27,1,FALSE),"NO"))</f>
        <v>Prestación de servicios profesionales y de apoyo a la gestión, o para la ejecución de trabajos artísticos que sólo puedan encomendarse a determinadas personas naturales;</v>
      </c>
      <c r="AR82" s="73" t="str">
        <f t="shared" si="3"/>
        <v>Inversión</v>
      </c>
      <c r="AS82" s="73" t="str">
        <f>IF(ISBLANK(K82),1,IFERROR(VLOOKUP(K82,Eje_Pilar_Prop!C60:C165,1,FALSE),"NO"))</f>
        <v>NO</v>
      </c>
      <c r="AT82" s="73" t="str">
        <f t="shared" si="4"/>
        <v>SECOP II</v>
      </c>
      <c r="AU82" s="38">
        <f t="shared" si="11"/>
        <v>1</v>
      </c>
      <c r="AV82" s="73" t="str">
        <f t="shared" si="12"/>
        <v>Bogotá Mejor para Todos</v>
      </c>
    </row>
    <row r="83" spans="1:48" ht="45" customHeight="1">
      <c r="A83" s="191">
        <v>72</v>
      </c>
      <c r="B83" s="171">
        <v>2020</v>
      </c>
      <c r="C83" s="170" t="s">
        <v>264</v>
      </c>
      <c r="D83" s="192" t="s">
        <v>711</v>
      </c>
      <c r="E83" s="60" t="s">
        <v>225</v>
      </c>
      <c r="F83" s="58" t="s">
        <v>219</v>
      </c>
      <c r="G83" s="59" t="s">
        <v>249</v>
      </c>
      <c r="H83" s="200" t="s">
        <v>721</v>
      </c>
      <c r="I83" s="61" t="s">
        <v>220</v>
      </c>
      <c r="J83" s="186" t="s">
        <v>267</v>
      </c>
      <c r="K83" s="62">
        <v>45</v>
      </c>
      <c r="L83" s="63" t="str">
        <f>IF(ISERROR(VLOOKUP(K83,Eje_Pilar_Prop!$C$2:$E$104,2,FALSE))," ",VLOOKUP(K83,Eje_Pilar_Prop!$C$2:$E$104,2,FALSE))</f>
        <v>Gobernanza e influencia local, regional e internacional</v>
      </c>
      <c r="M83" s="63" t="str">
        <f>IF(ISERROR(VLOOKUP(K83,Eje_Pilar_Prop!$C$2:$E$104,3,FALSE))," ",VLOOKUP(K83,Eje_Pilar_Prop!$C$2:$E$104,3,FALSE))</f>
        <v>Eje Transversal 4 Gobierno Legitimo, Fortalecimiento Local y Eficiencia</v>
      </c>
      <c r="N83" s="192" t="s">
        <v>740</v>
      </c>
      <c r="O83" s="220" t="s">
        <v>597</v>
      </c>
      <c r="P83" s="192" t="s">
        <v>595</v>
      </c>
      <c r="Q83" s="221">
        <v>38411100</v>
      </c>
      <c r="R83" s="66"/>
      <c r="S83" s="67"/>
      <c r="T83" s="71">
        <v>2</v>
      </c>
      <c r="U83" s="224">
        <f>2560740+2954700</f>
        <v>5515440</v>
      </c>
      <c r="V83" s="69">
        <f t="shared" si="0"/>
        <v>43926540</v>
      </c>
      <c r="W83" s="221">
        <f>17334240+17728200</f>
        <v>35062440</v>
      </c>
      <c r="X83" s="207">
        <v>43984</v>
      </c>
      <c r="Y83" s="207">
        <v>43984</v>
      </c>
      <c r="Z83" s="208">
        <v>44181</v>
      </c>
      <c r="AA83" s="198">
        <v>195</v>
      </c>
      <c r="AB83" s="71">
        <v>2</v>
      </c>
      <c r="AC83" s="223">
        <v>28</v>
      </c>
      <c r="AD83" s="173"/>
      <c r="AE83" s="136"/>
      <c r="AF83" s="70"/>
      <c r="AG83" s="65"/>
      <c r="AH83" s="57"/>
      <c r="AI83" s="57" t="s">
        <v>598</v>
      </c>
      <c r="AJ83" s="57"/>
      <c r="AK83" s="57"/>
      <c r="AL83" s="72">
        <f t="shared" si="10"/>
        <v>0.7982062780269058</v>
      </c>
      <c r="AN83" s="112">
        <f>IF(SUMPRODUCT((A$14:A83=A83)*(B$14:B83=B83)*(D$14:D83=D83))&gt;1,0,1)</f>
        <v>1</v>
      </c>
      <c r="AO83" s="73" t="str">
        <f t="shared" si="1"/>
        <v>Contratos de prestación de servicios profesionales y de apoyo a la gestión</v>
      </c>
      <c r="AP83" s="73" t="str">
        <f t="shared" si="2"/>
        <v>Contratación directa</v>
      </c>
      <c r="AQ83" s="74" t="str">
        <f>IF(ISBLANK(G83),1,IFERROR(VLOOKUP(G83,Tipo!$C$12:$C$27,1,FALSE),"NO"))</f>
        <v>Prestación de servicios profesionales y de apoyo a la gestión, o para la ejecución de trabajos artísticos que sólo puedan encomendarse a determinadas personas naturales;</v>
      </c>
      <c r="AR83" s="73" t="str">
        <f t="shared" si="3"/>
        <v>Inversión</v>
      </c>
      <c r="AS83" s="73" t="str">
        <f>IF(ISBLANK(K83),1,IFERROR(VLOOKUP(K83,Eje_Pilar_Prop!C61:C166,1,FALSE),"NO"))</f>
        <v>NO</v>
      </c>
      <c r="AT83" s="73" t="str">
        <f t="shared" si="4"/>
        <v>SECOP II</v>
      </c>
      <c r="AU83" s="38">
        <f t="shared" si="11"/>
        <v>1</v>
      </c>
      <c r="AV83" s="73" t="str">
        <f t="shared" si="12"/>
        <v>Bogotá Mejor para Todos</v>
      </c>
    </row>
    <row r="84" spans="1:48" ht="45" customHeight="1">
      <c r="A84" s="191">
        <v>73</v>
      </c>
      <c r="B84" s="171">
        <v>2020</v>
      </c>
      <c r="C84" s="170" t="s">
        <v>264</v>
      </c>
      <c r="D84" s="192" t="s">
        <v>744</v>
      </c>
      <c r="E84" s="60" t="s">
        <v>225</v>
      </c>
      <c r="F84" s="58" t="s">
        <v>219</v>
      </c>
      <c r="G84" s="59" t="s">
        <v>249</v>
      </c>
      <c r="H84" s="216" t="s">
        <v>755</v>
      </c>
      <c r="I84" s="61" t="s">
        <v>220</v>
      </c>
      <c r="J84" s="186" t="s">
        <v>267</v>
      </c>
      <c r="K84" s="62">
        <v>45</v>
      </c>
      <c r="L84" s="63" t="str">
        <f>IF(ISERROR(VLOOKUP(K84,Eje_Pilar_Prop!$C$2:$E$104,2,FALSE))," ",VLOOKUP(K84,Eje_Pilar_Prop!$C$2:$E$104,2,FALSE))</f>
        <v>Gobernanza e influencia local, regional e internacional</v>
      </c>
      <c r="M84" s="63" t="str">
        <f>IF(ISERROR(VLOOKUP(K84,Eje_Pilar_Prop!$C$2:$E$104,3,FALSE))," ",VLOOKUP(K84,Eje_Pilar_Prop!$C$2:$E$104,3,FALSE))</f>
        <v>Eje Transversal 4 Gobierno Legitimo, Fortalecimiento Local y Eficiencia</v>
      </c>
      <c r="N84" s="192" t="s">
        <v>763</v>
      </c>
      <c r="O84" s="220" t="s">
        <v>764</v>
      </c>
      <c r="P84" s="192" t="s">
        <v>754</v>
      </c>
      <c r="Q84" s="212">
        <v>9131200</v>
      </c>
      <c r="R84" s="66"/>
      <c r="S84" s="67"/>
      <c r="T84" s="71">
        <v>1</v>
      </c>
      <c r="U84" s="212">
        <v>1317000</v>
      </c>
      <c r="V84" s="69">
        <f t="shared" si="0"/>
        <v>10448200</v>
      </c>
      <c r="W84" s="212">
        <v>7814200</v>
      </c>
      <c r="X84" s="207">
        <v>43985</v>
      </c>
      <c r="Y84" s="208">
        <v>43985</v>
      </c>
      <c r="Z84" s="208">
        <v>44196</v>
      </c>
      <c r="AA84" s="198">
        <v>208</v>
      </c>
      <c r="AB84" s="71">
        <v>1</v>
      </c>
      <c r="AC84" s="223">
        <v>30</v>
      </c>
      <c r="AD84" s="173"/>
      <c r="AE84" s="136"/>
      <c r="AF84" s="70"/>
      <c r="AG84" s="65"/>
      <c r="AH84" s="57"/>
      <c r="AI84" s="57" t="s">
        <v>598</v>
      </c>
      <c r="AJ84" s="57"/>
      <c r="AK84" s="57"/>
      <c r="AL84" s="72">
        <f t="shared" si="10"/>
        <v>0.74789915966386555</v>
      </c>
      <c r="AN84" s="112">
        <f>IF(SUMPRODUCT((A$14:A84=A84)*(B$14:B84=B84)*(D$14:D84=D84))&gt;1,0,1)</f>
        <v>1</v>
      </c>
      <c r="AO84" s="73" t="str">
        <f t="shared" si="1"/>
        <v>Contratos de prestación de servicios profesionales y de apoyo a la gestión</v>
      </c>
      <c r="AP84" s="73" t="str">
        <f t="shared" si="2"/>
        <v>Contratación directa</v>
      </c>
      <c r="AQ84" s="74" t="str">
        <f>IF(ISBLANK(G84),1,IFERROR(VLOOKUP(G84,Tipo!$C$12:$C$27,1,FALSE),"NO"))</f>
        <v>Prestación de servicios profesionales y de apoyo a la gestión, o para la ejecución de trabajos artísticos que sólo puedan encomendarse a determinadas personas naturales;</v>
      </c>
      <c r="AR84" s="73" t="str">
        <f t="shared" si="3"/>
        <v>Inversión</v>
      </c>
      <c r="AS84" s="73" t="str">
        <f>IF(ISBLANK(K84),1,IFERROR(VLOOKUP(K84,Eje_Pilar_Prop!C62:C167,1,FALSE),"NO"))</f>
        <v>NO</v>
      </c>
      <c r="AT84" s="73" t="str">
        <f t="shared" si="4"/>
        <v>SECOP II</v>
      </c>
      <c r="AU84" s="38">
        <f t="shared" si="11"/>
        <v>1</v>
      </c>
      <c r="AV84" s="73" t="str">
        <f t="shared" si="12"/>
        <v>Bogotá Mejor para Todos</v>
      </c>
    </row>
    <row r="85" spans="1:48" ht="45" customHeight="1">
      <c r="A85" s="191">
        <v>74</v>
      </c>
      <c r="B85" s="171">
        <v>2020</v>
      </c>
      <c r="C85" s="170" t="s">
        <v>264</v>
      </c>
      <c r="D85" s="192" t="s">
        <v>745</v>
      </c>
      <c r="E85" s="60" t="s">
        <v>225</v>
      </c>
      <c r="F85" s="58" t="s">
        <v>219</v>
      </c>
      <c r="G85" s="59" t="s">
        <v>249</v>
      </c>
      <c r="H85" s="202" t="s">
        <v>756</v>
      </c>
      <c r="I85" s="61" t="s">
        <v>220</v>
      </c>
      <c r="J85" s="186" t="s">
        <v>267</v>
      </c>
      <c r="K85" s="62">
        <v>45</v>
      </c>
      <c r="L85" s="63" t="str">
        <f>IF(ISERROR(VLOOKUP(K85,Eje_Pilar_Prop!$C$2:$E$104,2,FALSE))," ",VLOOKUP(K85,Eje_Pilar_Prop!$C$2:$E$104,2,FALSE))</f>
        <v>Gobernanza e influencia local, regional e internacional</v>
      </c>
      <c r="M85" s="63" t="str">
        <f>IF(ISERROR(VLOOKUP(K85,Eje_Pilar_Prop!$C$2:$E$104,3,FALSE))," ",VLOOKUP(K85,Eje_Pilar_Prop!$C$2:$E$104,3,FALSE))</f>
        <v>Eje Transversal 4 Gobierno Legitimo, Fortalecimiento Local y Eficiencia</v>
      </c>
      <c r="N85" s="192" t="s">
        <v>523</v>
      </c>
      <c r="O85" s="192" t="s">
        <v>530</v>
      </c>
      <c r="P85" s="192" t="s">
        <v>564</v>
      </c>
      <c r="Q85" s="212">
        <v>31603520</v>
      </c>
      <c r="R85" s="66"/>
      <c r="S85" s="67"/>
      <c r="T85" s="71">
        <v>1</v>
      </c>
      <c r="U85" s="212">
        <v>2279100</v>
      </c>
      <c r="V85" s="69">
        <f t="shared" si="0"/>
        <v>33882620</v>
      </c>
      <c r="W85" s="212">
        <v>31603520</v>
      </c>
      <c r="X85" s="207">
        <v>43985</v>
      </c>
      <c r="Y85" s="208">
        <v>43985</v>
      </c>
      <c r="Z85" s="208">
        <v>44196</v>
      </c>
      <c r="AA85" s="198">
        <v>208</v>
      </c>
      <c r="AB85" s="71">
        <v>1</v>
      </c>
      <c r="AC85" s="223">
        <v>15</v>
      </c>
      <c r="AD85" s="173"/>
      <c r="AE85" s="136"/>
      <c r="AF85" s="70"/>
      <c r="AG85" s="65"/>
      <c r="AH85" s="57"/>
      <c r="AI85" s="57" t="s">
        <v>598</v>
      </c>
      <c r="AJ85" s="57"/>
      <c r="AK85" s="57"/>
      <c r="AL85" s="72">
        <f t="shared" si="10"/>
        <v>0.93273542600896864</v>
      </c>
      <c r="AN85" s="112">
        <f>IF(SUMPRODUCT((A$14:A85=A85)*(B$14:B85=B85)*(D$14:D85=D85))&gt;1,0,1)</f>
        <v>1</v>
      </c>
      <c r="AO85" s="73" t="str">
        <f t="shared" si="1"/>
        <v>Contratos de prestación de servicios profesionales y de apoyo a la gestión</v>
      </c>
      <c r="AP85" s="73" t="str">
        <f t="shared" si="2"/>
        <v>Contratación directa</v>
      </c>
      <c r="AQ85" s="74" t="str">
        <f>IF(ISBLANK(G85),1,IFERROR(VLOOKUP(G85,Tipo!$C$12:$C$27,1,FALSE),"NO"))</f>
        <v>Prestación de servicios profesionales y de apoyo a la gestión, o para la ejecución de trabajos artísticos que sólo puedan encomendarse a determinadas personas naturales;</v>
      </c>
      <c r="AR85" s="73" t="str">
        <f t="shared" si="3"/>
        <v>Inversión</v>
      </c>
      <c r="AS85" s="73" t="str">
        <f>IF(ISBLANK(K85),1,IFERROR(VLOOKUP(K85,Eje_Pilar_Prop!C63:C168,1,FALSE),"NO"))</f>
        <v>NO</v>
      </c>
      <c r="AT85" s="73" t="str">
        <f t="shared" ref="AT85:AT148" si="13">IF(ISBLANK(C85),1,IFERROR(VLOOKUP(C85,SECOP,1,FALSE),"NO"))</f>
        <v>SECOP II</v>
      </c>
      <c r="AU85" s="38">
        <f t="shared" si="11"/>
        <v>1</v>
      </c>
      <c r="AV85" s="73" t="str">
        <f t="shared" si="12"/>
        <v>Bogotá Mejor para Todos</v>
      </c>
    </row>
    <row r="86" spans="1:48" ht="45" customHeight="1">
      <c r="A86" s="191">
        <v>75</v>
      </c>
      <c r="B86" s="171">
        <v>2020</v>
      </c>
      <c r="C86" s="170" t="s">
        <v>264</v>
      </c>
      <c r="D86" s="192" t="s">
        <v>746</v>
      </c>
      <c r="E86" s="60" t="s">
        <v>225</v>
      </c>
      <c r="F86" s="58" t="s">
        <v>219</v>
      </c>
      <c r="G86" s="59" t="s">
        <v>249</v>
      </c>
      <c r="H86" s="198" t="s">
        <v>757</v>
      </c>
      <c r="I86" s="61" t="s">
        <v>220</v>
      </c>
      <c r="J86" s="186" t="s">
        <v>267</v>
      </c>
      <c r="K86" s="62">
        <v>45</v>
      </c>
      <c r="L86" s="63" t="str">
        <f>IF(ISERROR(VLOOKUP(K86,Eje_Pilar_Prop!$C$2:$E$104,2,FALSE))," ",VLOOKUP(K86,Eje_Pilar_Prop!$C$2:$E$104,2,FALSE))</f>
        <v>Gobernanza e influencia local, regional e internacional</v>
      </c>
      <c r="M86" s="63" t="str">
        <f>IF(ISERROR(VLOOKUP(K86,Eje_Pilar_Prop!$C$2:$E$104,3,FALSE))," ",VLOOKUP(K86,Eje_Pilar_Prop!$C$2:$E$104,3,FALSE))</f>
        <v>Eje Transversal 4 Gobierno Legitimo, Fortalecimiento Local y Eficiencia</v>
      </c>
      <c r="N86" s="192" t="s">
        <v>523</v>
      </c>
      <c r="O86" s="192" t="s">
        <v>534</v>
      </c>
      <c r="P86" s="192" t="s">
        <v>568</v>
      </c>
      <c r="Q86" s="212">
        <v>17479718</v>
      </c>
      <c r="R86" s="66"/>
      <c r="S86" s="67"/>
      <c r="T86" s="71">
        <v>1</v>
      </c>
      <c r="U86" s="212">
        <v>1272795</v>
      </c>
      <c r="V86" s="69">
        <f t="shared" si="0"/>
        <v>18752513</v>
      </c>
      <c r="W86" s="212">
        <f>7297358+7636770</f>
        <v>14934128</v>
      </c>
      <c r="X86" s="207">
        <v>43987</v>
      </c>
      <c r="Y86" s="208">
        <v>43987</v>
      </c>
      <c r="Z86" s="208">
        <v>44196</v>
      </c>
      <c r="AA86" s="198">
        <v>206</v>
      </c>
      <c r="AB86" s="71">
        <v>1</v>
      </c>
      <c r="AC86" s="223">
        <v>15</v>
      </c>
      <c r="AD86" s="173"/>
      <c r="AE86" s="136"/>
      <c r="AF86" s="70"/>
      <c r="AG86" s="65"/>
      <c r="AH86" s="57"/>
      <c r="AI86" s="57" t="s">
        <v>598</v>
      </c>
      <c r="AJ86" s="57"/>
      <c r="AK86" s="57"/>
      <c r="AL86" s="72">
        <f t="shared" si="10"/>
        <v>0.7963800904977375</v>
      </c>
      <c r="AN86" s="112">
        <f>IF(SUMPRODUCT((A$14:A86=A86)*(B$14:B86=B86)*(D$14:D86=D86))&gt;1,0,1)</f>
        <v>1</v>
      </c>
      <c r="AO86" s="73" t="str">
        <f t="shared" si="1"/>
        <v>Contratos de prestación de servicios profesionales y de apoyo a la gestión</v>
      </c>
      <c r="AP86" s="73" t="str">
        <f t="shared" si="2"/>
        <v>Contratación directa</v>
      </c>
      <c r="AQ86" s="74" t="str">
        <f>IF(ISBLANK(G86),1,IFERROR(VLOOKUP(G86,Tipo!$C$12:$C$27,1,FALSE),"NO"))</f>
        <v>Prestación de servicios profesionales y de apoyo a la gestión, o para la ejecución de trabajos artísticos que sólo puedan encomendarse a determinadas personas naturales;</v>
      </c>
      <c r="AR86" s="73" t="str">
        <f t="shared" si="3"/>
        <v>Inversión</v>
      </c>
      <c r="AS86" s="73" t="str">
        <f>IF(ISBLANK(K86),1,IFERROR(VLOOKUP(K86,Eje_Pilar_Prop!C64:C169,1,FALSE),"NO"))</f>
        <v>NO</v>
      </c>
      <c r="AT86" s="73" t="str">
        <f t="shared" si="13"/>
        <v>SECOP II</v>
      </c>
      <c r="AU86" s="38">
        <f t="shared" si="11"/>
        <v>1</v>
      </c>
      <c r="AV86" s="73" t="str">
        <f t="shared" si="12"/>
        <v>Bogotá Mejor para Todos</v>
      </c>
    </row>
    <row r="87" spans="1:48" ht="45" customHeight="1">
      <c r="A87" s="191">
        <v>76</v>
      </c>
      <c r="B87" s="171">
        <v>2020</v>
      </c>
      <c r="C87" s="170" t="s">
        <v>264</v>
      </c>
      <c r="D87" s="192" t="s">
        <v>747</v>
      </c>
      <c r="E87" s="60" t="s">
        <v>225</v>
      </c>
      <c r="F87" s="58" t="s">
        <v>219</v>
      </c>
      <c r="G87" s="59" t="s">
        <v>249</v>
      </c>
      <c r="H87" s="202" t="s">
        <v>758</v>
      </c>
      <c r="I87" s="61" t="s">
        <v>220</v>
      </c>
      <c r="J87" s="186" t="s">
        <v>267</v>
      </c>
      <c r="K87" s="62">
        <v>45</v>
      </c>
      <c r="L87" s="63" t="str">
        <f>IF(ISERROR(VLOOKUP(K87,Eje_Pilar_Prop!$C$2:$E$104,2,FALSE))," ",VLOOKUP(K87,Eje_Pilar_Prop!$C$2:$E$104,2,FALSE))</f>
        <v>Gobernanza e influencia local, regional e internacional</v>
      </c>
      <c r="M87" s="63" t="str">
        <f>IF(ISERROR(VLOOKUP(K87,Eje_Pilar_Prop!$C$2:$E$104,3,FALSE))," ",VLOOKUP(K87,Eje_Pilar_Prop!$C$2:$E$104,3,FALSE))</f>
        <v>Eje Transversal 4 Gobierno Legitimo, Fortalecimiento Local y Eficiencia</v>
      </c>
      <c r="N87" s="192" t="s">
        <v>523</v>
      </c>
      <c r="O87" s="192" t="s">
        <v>532</v>
      </c>
      <c r="P87" s="192" t="s">
        <v>566</v>
      </c>
      <c r="Q87" s="212">
        <v>38563200</v>
      </c>
      <c r="R87" s="66"/>
      <c r="S87" s="67"/>
      <c r="T87" s="71">
        <v>1</v>
      </c>
      <c r="U87" s="212">
        <v>5616000</v>
      </c>
      <c r="V87" s="69">
        <f t="shared" si="0"/>
        <v>44179200</v>
      </c>
      <c r="W87" s="212">
        <f>16099200+16848000</f>
        <v>32947200</v>
      </c>
      <c r="X87" s="207">
        <v>43987</v>
      </c>
      <c r="Y87" s="208">
        <v>43987</v>
      </c>
      <c r="Z87" s="208">
        <v>44196</v>
      </c>
      <c r="AA87" s="198">
        <v>206</v>
      </c>
      <c r="AB87" s="71">
        <v>1</v>
      </c>
      <c r="AC87" s="223">
        <v>30</v>
      </c>
      <c r="AD87" s="173"/>
      <c r="AE87" s="136"/>
      <c r="AF87" s="70"/>
      <c r="AG87" s="65"/>
      <c r="AH87" s="57"/>
      <c r="AI87" s="57" t="s">
        <v>598</v>
      </c>
      <c r="AJ87" s="57"/>
      <c r="AK87" s="57"/>
      <c r="AL87" s="72">
        <f t="shared" si="10"/>
        <v>0.74576271186440679</v>
      </c>
      <c r="AN87" s="112">
        <f>IF(SUMPRODUCT((A$14:A87=A87)*(B$14:B87=B87)*(D$14:D87=D87))&gt;1,0,1)</f>
        <v>1</v>
      </c>
      <c r="AO87" s="73" t="str">
        <f t="shared" si="1"/>
        <v>Contratos de prestación de servicios profesionales y de apoyo a la gestión</v>
      </c>
      <c r="AP87" s="73" t="str">
        <f t="shared" si="2"/>
        <v>Contratación directa</v>
      </c>
      <c r="AQ87" s="74" t="str">
        <f>IF(ISBLANK(G87),1,IFERROR(VLOOKUP(G87,Tipo!$C$12:$C$27,1,FALSE),"NO"))</f>
        <v>Prestación de servicios profesionales y de apoyo a la gestión, o para la ejecución de trabajos artísticos que sólo puedan encomendarse a determinadas personas naturales;</v>
      </c>
      <c r="AR87" s="73" t="str">
        <f t="shared" si="3"/>
        <v>Inversión</v>
      </c>
      <c r="AS87" s="73" t="str">
        <f>IF(ISBLANK(K87),1,IFERROR(VLOOKUP(K87,Eje_Pilar_Prop!C65:C170,1,FALSE),"NO"))</f>
        <v>NO</v>
      </c>
      <c r="AT87" s="73" t="str">
        <f t="shared" si="13"/>
        <v>SECOP II</v>
      </c>
      <c r="AU87" s="38">
        <f t="shared" si="11"/>
        <v>1</v>
      </c>
      <c r="AV87" s="73" t="str">
        <f t="shared" si="12"/>
        <v>Bogotá Mejor para Todos</v>
      </c>
    </row>
    <row r="88" spans="1:48" ht="45" customHeight="1">
      <c r="A88" s="191">
        <v>77</v>
      </c>
      <c r="B88" s="171">
        <v>2020</v>
      </c>
      <c r="C88" s="170" t="s">
        <v>264</v>
      </c>
      <c r="D88" s="192" t="s">
        <v>748</v>
      </c>
      <c r="E88" s="60" t="s">
        <v>225</v>
      </c>
      <c r="F88" s="58" t="s">
        <v>219</v>
      </c>
      <c r="G88" s="59" t="s">
        <v>249</v>
      </c>
      <c r="H88" s="198" t="s">
        <v>757</v>
      </c>
      <c r="I88" s="61" t="s">
        <v>220</v>
      </c>
      <c r="J88" s="186" t="s">
        <v>267</v>
      </c>
      <c r="K88" s="62">
        <v>45</v>
      </c>
      <c r="L88" s="63" t="str">
        <f>IF(ISERROR(VLOOKUP(K88,Eje_Pilar_Prop!$C$2:$E$104,2,FALSE))," ",VLOOKUP(K88,Eje_Pilar_Prop!$C$2:$E$104,2,FALSE))</f>
        <v>Gobernanza e influencia local, regional e internacional</v>
      </c>
      <c r="M88" s="63" t="str">
        <f>IF(ISERROR(VLOOKUP(K88,Eje_Pilar_Prop!$C$2:$E$104,3,FALSE))," ",VLOOKUP(K88,Eje_Pilar_Prop!$C$2:$E$104,3,FALSE))</f>
        <v>Eje Transversal 4 Gobierno Legitimo, Fortalecimiento Local y Eficiencia</v>
      </c>
      <c r="N88" s="192" t="s">
        <v>523</v>
      </c>
      <c r="O88" s="192" t="s">
        <v>535</v>
      </c>
      <c r="P88" s="192" t="s">
        <v>569</v>
      </c>
      <c r="Q88" s="212">
        <v>17479718</v>
      </c>
      <c r="R88" s="66"/>
      <c r="S88" s="67"/>
      <c r="T88" s="71">
        <v>1</v>
      </c>
      <c r="U88" s="212">
        <v>1272795</v>
      </c>
      <c r="V88" s="69">
        <f t="shared" si="0"/>
        <v>18752513</v>
      </c>
      <c r="W88" s="212">
        <f>7297358+7636770</f>
        <v>14934128</v>
      </c>
      <c r="X88" s="207">
        <v>43987</v>
      </c>
      <c r="Y88" s="208">
        <v>43987</v>
      </c>
      <c r="Z88" s="208">
        <v>44196</v>
      </c>
      <c r="AA88" s="198">
        <v>206</v>
      </c>
      <c r="AB88" s="71">
        <v>1</v>
      </c>
      <c r="AC88" s="223">
        <v>15</v>
      </c>
      <c r="AD88" s="173"/>
      <c r="AE88" s="136"/>
      <c r="AF88" s="70"/>
      <c r="AG88" s="65"/>
      <c r="AH88" s="57"/>
      <c r="AI88" s="57" t="s">
        <v>598</v>
      </c>
      <c r="AJ88" s="57"/>
      <c r="AK88" s="57"/>
      <c r="AL88" s="72">
        <f t="shared" si="10"/>
        <v>0.7963800904977375</v>
      </c>
      <c r="AN88" s="112">
        <f>IF(SUMPRODUCT((A$14:A88=A88)*(B$14:B88=B88)*(D$14:D88=D88))&gt;1,0,1)</f>
        <v>1</v>
      </c>
      <c r="AO88" s="73" t="str">
        <f t="shared" ref="AO88:AO151" si="14">IF(ISBLANK(E88),1,IFERROR(VLOOKUP(E88,tipo,1,FALSE),"NO"))</f>
        <v>Contratos de prestación de servicios profesionales y de apoyo a la gestión</v>
      </c>
      <c r="AP88" s="73" t="str">
        <f t="shared" ref="AP88:AP151" si="15">IF(ISBLANK(F88),1,IFERROR(VLOOKUP(F88,modal,1,FALSE),"NO"))</f>
        <v>Contratación directa</v>
      </c>
      <c r="AQ88" s="74" t="str">
        <f>IF(ISBLANK(G88),1,IFERROR(VLOOKUP(G88,Tipo!$C$12:$C$27,1,FALSE),"NO"))</f>
        <v>Prestación de servicios profesionales y de apoyo a la gestión, o para la ejecución de trabajos artísticos que sólo puedan encomendarse a determinadas personas naturales;</v>
      </c>
      <c r="AR88" s="73" t="str">
        <f t="shared" ref="AR88:AR151" si="16">IF(ISBLANK(I88),1,IFERROR(VLOOKUP(I88,afectacion,1,FALSE),"NO"))</f>
        <v>Inversión</v>
      </c>
      <c r="AS88" s="73" t="str">
        <f>IF(ISBLANK(K88),1,IFERROR(VLOOKUP(K88,Eje_Pilar_Prop!C66:C171,1,FALSE),"NO"))</f>
        <v>NO</v>
      </c>
      <c r="AT88" s="73" t="str">
        <f t="shared" si="13"/>
        <v>SECOP II</v>
      </c>
      <c r="AU88" s="38">
        <f t="shared" si="11"/>
        <v>1</v>
      </c>
      <c r="AV88" s="73" t="str">
        <f t="shared" si="12"/>
        <v>Bogotá Mejor para Todos</v>
      </c>
    </row>
    <row r="89" spans="1:48" ht="45" customHeight="1">
      <c r="A89" s="191">
        <v>78</v>
      </c>
      <c r="B89" s="171">
        <v>2020</v>
      </c>
      <c r="C89" s="170" t="s">
        <v>264</v>
      </c>
      <c r="D89" s="192" t="s">
        <v>749</v>
      </c>
      <c r="E89" s="60" t="s">
        <v>225</v>
      </c>
      <c r="F89" s="58" t="s">
        <v>219</v>
      </c>
      <c r="G89" s="59" t="s">
        <v>249</v>
      </c>
      <c r="H89" s="192" t="s">
        <v>498</v>
      </c>
      <c r="I89" s="61" t="s">
        <v>220</v>
      </c>
      <c r="J89" s="186" t="s">
        <v>267</v>
      </c>
      <c r="K89" s="62">
        <v>45</v>
      </c>
      <c r="L89" s="63" t="str">
        <f>IF(ISERROR(VLOOKUP(K89,Eje_Pilar_Prop!$C$2:$E$104,2,FALSE))," ",VLOOKUP(K89,Eje_Pilar_Prop!$C$2:$E$104,2,FALSE))</f>
        <v>Gobernanza e influencia local, regional e internacional</v>
      </c>
      <c r="M89" s="63" t="str">
        <f>IF(ISERROR(VLOOKUP(K89,Eje_Pilar_Prop!$C$2:$E$104,3,FALSE))," ",VLOOKUP(K89,Eje_Pilar_Prop!$C$2:$E$104,3,FALSE))</f>
        <v>Eje Transversal 4 Gobierno Legitimo, Fortalecimiento Local y Eficiencia</v>
      </c>
      <c r="N89" s="192" t="s">
        <v>523</v>
      </c>
      <c r="O89" s="192" t="s">
        <v>533</v>
      </c>
      <c r="P89" s="192" t="s">
        <v>567</v>
      </c>
      <c r="Q89" s="212">
        <v>20492880</v>
      </c>
      <c r="R89" s="66"/>
      <c r="S89" s="67"/>
      <c r="T89" s="71">
        <v>1</v>
      </c>
      <c r="U89" s="212">
        <v>2487000</v>
      </c>
      <c r="V89" s="69">
        <f t="shared" si="0"/>
        <v>22979880</v>
      </c>
      <c r="W89" s="212">
        <f>8555280+8935200</f>
        <v>17490480</v>
      </c>
      <c r="X89" s="207">
        <v>43987</v>
      </c>
      <c r="Y89" s="208">
        <v>43987</v>
      </c>
      <c r="Z89" s="208">
        <v>44196</v>
      </c>
      <c r="AA89" s="198">
        <v>206</v>
      </c>
      <c r="AB89" s="71">
        <v>1</v>
      </c>
      <c r="AC89" s="228">
        <v>25</v>
      </c>
      <c r="AD89" s="173"/>
      <c r="AE89" s="136"/>
      <c r="AF89" s="70"/>
      <c r="AG89" s="65"/>
      <c r="AH89" s="57"/>
      <c r="AI89" s="57" t="s">
        <v>598</v>
      </c>
      <c r="AJ89" s="57"/>
      <c r="AK89" s="57"/>
      <c r="AL89" s="72">
        <f t="shared" si="10"/>
        <v>0.76112146799722191</v>
      </c>
      <c r="AN89" s="112">
        <f>IF(SUMPRODUCT((A$14:A89=A89)*(B$14:B89=B89)*(D$14:D89=D89))&gt;1,0,1)</f>
        <v>1</v>
      </c>
      <c r="AO89" s="73" t="str">
        <f t="shared" si="14"/>
        <v>Contratos de prestación de servicios profesionales y de apoyo a la gestión</v>
      </c>
      <c r="AP89" s="73" t="str">
        <f t="shared" si="15"/>
        <v>Contratación directa</v>
      </c>
      <c r="AQ89" s="74" t="str">
        <f>IF(ISBLANK(G89),1,IFERROR(VLOOKUP(G89,Tipo!$C$12:$C$27,1,FALSE),"NO"))</f>
        <v>Prestación de servicios profesionales y de apoyo a la gestión, o para la ejecución de trabajos artísticos que sólo puedan encomendarse a determinadas personas naturales;</v>
      </c>
      <c r="AR89" s="73" t="str">
        <f t="shared" si="16"/>
        <v>Inversión</v>
      </c>
      <c r="AS89" s="73" t="str">
        <f>IF(ISBLANK(K89),1,IFERROR(VLOOKUP(K89,Eje_Pilar_Prop!C67:C172,1,FALSE),"NO"))</f>
        <v>NO</v>
      </c>
      <c r="AT89" s="73" t="str">
        <f t="shared" si="13"/>
        <v>SECOP II</v>
      </c>
      <c r="AU89" s="38">
        <f t="shared" si="11"/>
        <v>1</v>
      </c>
      <c r="AV89" s="73" t="str">
        <f t="shared" si="12"/>
        <v>Bogotá Mejor para Todos</v>
      </c>
    </row>
    <row r="90" spans="1:48" ht="45" customHeight="1">
      <c r="A90" s="191">
        <v>79</v>
      </c>
      <c r="B90" s="171">
        <v>2020</v>
      </c>
      <c r="C90" s="170" t="s">
        <v>264</v>
      </c>
      <c r="D90" s="192" t="s">
        <v>750</v>
      </c>
      <c r="E90" s="60" t="s">
        <v>225</v>
      </c>
      <c r="F90" s="58" t="s">
        <v>219</v>
      </c>
      <c r="G90" s="59" t="s">
        <v>249</v>
      </c>
      <c r="H90" s="225" t="s">
        <v>759</v>
      </c>
      <c r="I90" s="61" t="s">
        <v>220</v>
      </c>
      <c r="J90" s="186" t="s">
        <v>267</v>
      </c>
      <c r="K90" s="62">
        <v>45</v>
      </c>
      <c r="L90" s="63" t="str">
        <f>IF(ISERROR(VLOOKUP(K90,Eje_Pilar_Prop!$C$2:$E$104,2,FALSE))," ",VLOOKUP(K90,Eje_Pilar_Prop!$C$2:$E$104,2,FALSE))</f>
        <v>Gobernanza e influencia local, regional e internacional</v>
      </c>
      <c r="M90" s="63" t="str">
        <f>IF(ISERROR(VLOOKUP(K90,Eje_Pilar_Prop!$C$2:$E$104,3,FALSE))," ",VLOOKUP(K90,Eje_Pilar_Prop!$C$2:$E$104,3,FALSE))</f>
        <v>Eje Transversal 4 Gobierno Legitimo, Fortalecimiento Local y Eficiencia</v>
      </c>
      <c r="N90" s="192" t="s">
        <v>523</v>
      </c>
      <c r="O90" s="192" t="s">
        <v>539</v>
      </c>
      <c r="P90" s="192" t="s">
        <v>573</v>
      </c>
      <c r="Q90" s="218">
        <v>57615460</v>
      </c>
      <c r="R90" s="66"/>
      <c r="S90" s="67"/>
      <c r="T90" s="71">
        <v>1</v>
      </c>
      <c r="U90" s="212">
        <v>8514600</v>
      </c>
      <c r="V90" s="69">
        <f t="shared" si="0"/>
        <v>66130060</v>
      </c>
      <c r="W90" s="212">
        <f>15042460+42573000</f>
        <v>57615460</v>
      </c>
      <c r="X90" s="207">
        <v>43990</v>
      </c>
      <c r="Y90" s="208">
        <v>43990</v>
      </c>
      <c r="Z90" s="208">
        <v>44196</v>
      </c>
      <c r="AA90" s="198">
        <v>203</v>
      </c>
      <c r="AB90" s="71">
        <v>1</v>
      </c>
      <c r="AC90" s="228">
        <v>30</v>
      </c>
      <c r="AD90" s="173"/>
      <c r="AE90" s="136"/>
      <c r="AF90" s="70"/>
      <c r="AG90" s="65"/>
      <c r="AH90" s="57"/>
      <c r="AI90" s="57" t="s">
        <v>598</v>
      </c>
      <c r="AJ90" s="57"/>
      <c r="AK90" s="57"/>
      <c r="AL90" s="72">
        <f t="shared" si="10"/>
        <v>0.871244635193133</v>
      </c>
      <c r="AN90" s="112">
        <f>IF(SUMPRODUCT((A$14:A90=A90)*(B$14:B90=B90)*(D$14:D90=D90))&gt;1,0,1)</f>
        <v>1</v>
      </c>
      <c r="AO90" s="73" t="str">
        <f t="shared" si="14"/>
        <v>Contratos de prestación de servicios profesionales y de apoyo a la gestión</v>
      </c>
      <c r="AP90" s="73" t="str">
        <f t="shared" si="15"/>
        <v>Contratación directa</v>
      </c>
      <c r="AQ90" s="74" t="str">
        <f>IF(ISBLANK(G90),1,IFERROR(VLOOKUP(G90,Tipo!$C$12:$C$27,1,FALSE),"NO"))</f>
        <v>Prestación de servicios profesionales y de apoyo a la gestión, o para la ejecución de trabajos artísticos que sólo puedan encomendarse a determinadas personas naturales;</v>
      </c>
      <c r="AR90" s="73" t="str">
        <f t="shared" si="16"/>
        <v>Inversión</v>
      </c>
      <c r="AS90" s="73" t="str">
        <f>IF(ISBLANK(K90),1,IFERROR(VLOOKUP(K90,Eje_Pilar_Prop!C68:C173,1,FALSE),"NO"))</f>
        <v>NO</v>
      </c>
      <c r="AT90" s="73" t="str">
        <f t="shared" si="13"/>
        <v>SECOP II</v>
      </c>
      <c r="AU90" s="38">
        <f t="shared" si="11"/>
        <v>1</v>
      </c>
      <c r="AV90" s="73" t="str">
        <f t="shared" si="12"/>
        <v>Bogotá Mejor para Todos</v>
      </c>
    </row>
    <row r="91" spans="1:48" ht="45" customHeight="1">
      <c r="A91" s="191">
        <v>80</v>
      </c>
      <c r="B91" s="171">
        <v>2020</v>
      </c>
      <c r="C91" s="170" t="s">
        <v>264</v>
      </c>
      <c r="D91" s="192" t="s">
        <v>751</v>
      </c>
      <c r="E91" s="60" t="s">
        <v>225</v>
      </c>
      <c r="F91" s="58" t="s">
        <v>219</v>
      </c>
      <c r="G91" s="59" t="s">
        <v>249</v>
      </c>
      <c r="H91" s="198" t="s">
        <v>760</v>
      </c>
      <c r="I91" s="61" t="s">
        <v>220</v>
      </c>
      <c r="J91" s="186" t="s">
        <v>267</v>
      </c>
      <c r="K91" s="62">
        <v>45</v>
      </c>
      <c r="L91" s="63" t="str">
        <f>IF(ISERROR(VLOOKUP(K91,Eje_Pilar_Prop!$C$2:$E$104,2,FALSE))," ",VLOOKUP(K91,Eje_Pilar_Prop!$C$2:$E$104,2,FALSE))</f>
        <v>Gobernanza e influencia local, regional e internacional</v>
      </c>
      <c r="M91" s="63" t="str">
        <f>IF(ISERROR(VLOOKUP(K91,Eje_Pilar_Prop!$C$2:$E$104,3,FALSE))," ",VLOOKUP(K91,Eje_Pilar_Prop!$C$2:$E$104,3,FALSE))</f>
        <v>Eje Transversal 4 Gobierno Legitimo, Fortalecimiento Local y Eficiencia</v>
      </c>
      <c r="N91" s="192" t="s">
        <v>523</v>
      </c>
      <c r="O91" s="192" t="s">
        <v>538</v>
      </c>
      <c r="P91" s="192" t="s">
        <v>572</v>
      </c>
      <c r="Q91" s="212">
        <v>44487450</v>
      </c>
      <c r="R91" s="66"/>
      <c r="S91" s="67"/>
      <c r="T91" s="71">
        <v>1</v>
      </c>
      <c r="U91" s="212">
        <v>3287250</v>
      </c>
      <c r="V91" s="69">
        <f t="shared" si="0"/>
        <v>47774700</v>
      </c>
      <c r="W91" s="212">
        <f>18189450+19723500</f>
        <v>37912950</v>
      </c>
      <c r="X91" s="207">
        <v>43990</v>
      </c>
      <c r="Y91" s="208">
        <v>43990</v>
      </c>
      <c r="Z91" s="208">
        <v>44196</v>
      </c>
      <c r="AA91" s="198">
        <v>203</v>
      </c>
      <c r="AB91" s="71">
        <v>1</v>
      </c>
      <c r="AC91" s="228">
        <v>15</v>
      </c>
      <c r="AD91" s="173"/>
      <c r="AE91" s="136"/>
      <c r="AF91" s="70"/>
      <c r="AG91" s="65"/>
      <c r="AH91" s="57"/>
      <c r="AI91" s="57" t="s">
        <v>598</v>
      </c>
      <c r="AJ91" s="57"/>
      <c r="AK91" s="57"/>
      <c r="AL91" s="72">
        <f t="shared" si="10"/>
        <v>0.79357798165137616</v>
      </c>
      <c r="AN91" s="112">
        <f>IF(SUMPRODUCT((A$14:A91=A91)*(B$14:B91=B91)*(D$14:D91=D91))&gt;1,0,1)</f>
        <v>1</v>
      </c>
      <c r="AO91" s="73" t="str">
        <f t="shared" si="14"/>
        <v>Contratos de prestación de servicios profesionales y de apoyo a la gestión</v>
      </c>
      <c r="AP91" s="73" t="str">
        <f t="shared" si="15"/>
        <v>Contratación directa</v>
      </c>
      <c r="AQ91" s="74" t="str">
        <f>IF(ISBLANK(G91),1,IFERROR(VLOOKUP(G91,Tipo!$C$12:$C$27,1,FALSE),"NO"))</f>
        <v>Prestación de servicios profesionales y de apoyo a la gestión, o para la ejecución de trabajos artísticos que sólo puedan encomendarse a determinadas personas naturales;</v>
      </c>
      <c r="AR91" s="73" t="str">
        <f t="shared" si="16"/>
        <v>Inversión</v>
      </c>
      <c r="AS91" s="73" t="str">
        <f>IF(ISBLANK(K91),1,IFERROR(VLOOKUP(K91,Eje_Pilar_Prop!C69:C174,1,FALSE),"NO"))</f>
        <v>NO</v>
      </c>
      <c r="AT91" s="73" t="str">
        <f t="shared" si="13"/>
        <v>SECOP II</v>
      </c>
      <c r="AU91" s="38">
        <f t="shared" si="11"/>
        <v>1</v>
      </c>
      <c r="AV91" s="73" t="str">
        <f t="shared" si="12"/>
        <v>Bogotá Mejor para Todos</v>
      </c>
    </row>
    <row r="92" spans="1:48" ht="45" customHeight="1">
      <c r="A92" s="191">
        <v>81</v>
      </c>
      <c r="B92" s="171">
        <v>2020</v>
      </c>
      <c r="C92" s="170" t="s">
        <v>264</v>
      </c>
      <c r="D92" s="192" t="s">
        <v>752</v>
      </c>
      <c r="E92" s="60" t="s">
        <v>225</v>
      </c>
      <c r="F92" s="58" t="s">
        <v>219</v>
      </c>
      <c r="G92" s="59" t="s">
        <v>249</v>
      </c>
      <c r="H92" s="226" t="s">
        <v>761</v>
      </c>
      <c r="I92" s="61" t="s">
        <v>220</v>
      </c>
      <c r="J92" s="186" t="s">
        <v>267</v>
      </c>
      <c r="K92" s="62">
        <v>45</v>
      </c>
      <c r="L92" s="63" t="str">
        <f>IF(ISERROR(VLOOKUP(K92,Eje_Pilar_Prop!$C$2:$E$104,2,FALSE))," ",VLOOKUP(K92,Eje_Pilar_Prop!$C$2:$E$104,2,FALSE))</f>
        <v>Gobernanza e influencia local, regional e internacional</v>
      </c>
      <c r="M92" s="63" t="str">
        <f>IF(ISERROR(VLOOKUP(K92,Eje_Pilar_Prop!$C$2:$E$104,3,FALSE))," ",VLOOKUP(K92,Eje_Pilar_Prop!$C$2:$E$104,3,FALSE))</f>
        <v>Eje Transversal 4 Gobierno Legitimo, Fortalecimiento Local y Eficiencia</v>
      </c>
      <c r="N92" s="192" t="s">
        <v>523</v>
      </c>
      <c r="O92" s="192" t="s">
        <v>536</v>
      </c>
      <c r="P92" s="192" t="s">
        <v>570</v>
      </c>
      <c r="Q92" s="212">
        <v>38608570</v>
      </c>
      <c r="R92" s="66"/>
      <c r="S92" s="67"/>
      <c r="T92" s="71">
        <v>1</v>
      </c>
      <c r="U92" s="212">
        <v>2852850</v>
      </c>
      <c r="V92" s="69">
        <f t="shared" ref="V92:V158" si="17">+Q92+S92+U92</f>
        <v>41461420</v>
      </c>
      <c r="W92" s="212">
        <f>15785770+17117100</f>
        <v>32902870</v>
      </c>
      <c r="X92" s="207">
        <v>43990</v>
      </c>
      <c r="Y92" s="208">
        <v>43990</v>
      </c>
      <c r="Z92" s="208">
        <v>44196</v>
      </c>
      <c r="AA92" s="198">
        <v>203</v>
      </c>
      <c r="AB92" s="71">
        <v>1</v>
      </c>
      <c r="AC92" s="228">
        <v>15</v>
      </c>
      <c r="AD92" s="173"/>
      <c r="AE92" s="136"/>
      <c r="AF92" s="70"/>
      <c r="AG92" s="65"/>
      <c r="AH92" s="57"/>
      <c r="AI92" s="57" t="s">
        <v>598</v>
      </c>
      <c r="AJ92" s="57"/>
      <c r="AK92" s="57"/>
      <c r="AL92" s="72">
        <f t="shared" si="10"/>
        <v>0.79357798165137616</v>
      </c>
      <c r="AN92" s="112">
        <f>IF(SUMPRODUCT((A$14:A92=A92)*(B$14:B92=B92)*(D$14:D92=D92))&gt;1,0,1)</f>
        <v>1</v>
      </c>
      <c r="AO92" s="73" t="str">
        <f t="shared" si="14"/>
        <v>Contratos de prestación de servicios profesionales y de apoyo a la gestión</v>
      </c>
      <c r="AP92" s="73" t="str">
        <f t="shared" si="15"/>
        <v>Contratación directa</v>
      </c>
      <c r="AQ92" s="74" t="str">
        <f>IF(ISBLANK(G92),1,IFERROR(VLOOKUP(G92,Tipo!$C$12:$C$27,1,FALSE),"NO"))</f>
        <v>Prestación de servicios profesionales y de apoyo a la gestión, o para la ejecución de trabajos artísticos que sólo puedan encomendarse a determinadas personas naturales;</v>
      </c>
      <c r="AR92" s="73" t="str">
        <f t="shared" si="16"/>
        <v>Inversión</v>
      </c>
      <c r="AS92" s="73" t="str">
        <f>IF(ISBLANK(K92),1,IFERROR(VLOOKUP(K92,Eje_Pilar_Prop!C74:C175,1,FALSE),"NO"))</f>
        <v>NO</v>
      </c>
      <c r="AT92" s="73" t="str">
        <f t="shared" si="13"/>
        <v>SECOP II</v>
      </c>
      <c r="AU92" s="38">
        <f t="shared" ref="AU92:AU155" si="18">IF(OR(YEAR(X92)=2020,ISBLANK(X92)),1,"NO")</f>
        <v>1</v>
      </c>
      <c r="AV92" s="73" t="str">
        <f t="shared" si="12"/>
        <v>Bogotá Mejor para Todos</v>
      </c>
    </row>
    <row r="93" spans="1:48" ht="45" customHeight="1">
      <c r="A93" s="191">
        <v>82</v>
      </c>
      <c r="B93" s="171">
        <v>2020</v>
      </c>
      <c r="C93" s="170" t="s">
        <v>264</v>
      </c>
      <c r="D93" s="192" t="s">
        <v>753</v>
      </c>
      <c r="E93" s="60" t="s">
        <v>225</v>
      </c>
      <c r="F93" s="58" t="s">
        <v>219</v>
      </c>
      <c r="G93" s="59" t="s">
        <v>249</v>
      </c>
      <c r="H93" s="227" t="s">
        <v>762</v>
      </c>
      <c r="I93" s="61" t="s">
        <v>220</v>
      </c>
      <c r="J93" s="186" t="s">
        <v>267</v>
      </c>
      <c r="K93" s="62">
        <v>45</v>
      </c>
      <c r="L93" s="63" t="str">
        <f>IF(ISERROR(VLOOKUP(K93,Eje_Pilar_Prop!$C$2:$E$104,2,FALSE))," ",VLOOKUP(K93,Eje_Pilar_Prop!$C$2:$E$104,2,FALSE))</f>
        <v>Gobernanza e influencia local, regional e internacional</v>
      </c>
      <c r="M93" s="63" t="str">
        <f>IF(ISERROR(VLOOKUP(K93,Eje_Pilar_Prop!$C$2:$E$104,3,FALSE))," ",VLOOKUP(K93,Eje_Pilar_Prop!$C$2:$E$104,3,FALSE))</f>
        <v>Eje Transversal 4 Gobierno Legitimo, Fortalecimiento Local y Eficiencia</v>
      </c>
      <c r="N93" s="192" t="s">
        <v>523</v>
      </c>
      <c r="O93" s="198" t="s">
        <v>543</v>
      </c>
      <c r="P93" s="192" t="s">
        <v>577</v>
      </c>
      <c r="Q93" s="212">
        <v>16970000</v>
      </c>
      <c r="R93" s="66"/>
      <c r="S93" s="67"/>
      <c r="T93" s="71">
        <v>1</v>
      </c>
      <c r="U93" s="212">
        <v>1272500</v>
      </c>
      <c r="V93" s="69">
        <f t="shared" si="17"/>
        <v>18242500</v>
      </c>
      <c r="W93" s="212">
        <f>6788000+7636500</f>
        <v>14424500</v>
      </c>
      <c r="X93" s="207">
        <v>43993</v>
      </c>
      <c r="Y93" s="208">
        <v>43993</v>
      </c>
      <c r="Z93" s="208">
        <v>44196</v>
      </c>
      <c r="AA93" s="198">
        <v>200</v>
      </c>
      <c r="AB93" s="71">
        <v>1</v>
      </c>
      <c r="AC93" s="228">
        <v>15</v>
      </c>
      <c r="AD93" s="173"/>
      <c r="AE93" s="136"/>
      <c r="AF93" s="70"/>
      <c r="AG93" s="65"/>
      <c r="AH93" s="57"/>
      <c r="AI93" s="57" t="s">
        <v>598</v>
      </c>
      <c r="AJ93" s="57"/>
      <c r="AK93" s="57"/>
      <c r="AL93" s="72">
        <f t="shared" si="10"/>
        <v>0.79070851034671785</v>
      </c>
      <c r="AN93" s="112">
        <f>IF(SUMPRODUCT((A$14:A93=A93)*(B$14:B93=B93)*(D$14:D93=D93))&gt;1,0,1)</f>
        <v>1</v>
      </c>
      <c r="AO93" s="73" t="str">
        <f t="shared" si="14"/>
        <v>Contratos de prestación de servicios profesionales y de apoyo a la gestión</v>
      </c>
      <c r="AP93" s="73" t="str">
        <f t="shared" si="15"/>
        <v>Contratación directa</v>
      </c>
      <c r="AQ93" s="74" t="str">
        <f>IF(ISBLANK(G93),1,IFERROR(VLOOKUP(G93,Tipo!$C$12:$C$27,1,FALSE),"NO"))</f>
        <v>Prestación de servicios profesionales y de apoyo a la gestión, o para la ejecución de trabajos artísticos que sólo puedan encomendarse a determinadas personas naturales;</v>
      </c>
      <c r="AR93" s="73" t="str">
        <f t="shared" si="16"/>
        <v>Inversión</v>
      </c>
      <c r="AS93" s="73" t="str">
        <f>IF(ISBLANK(K93),1,IFERROR(VLOOKUP(K93,Eje_Pilar_Prop!C75:C176,1,FALSE),"NO"))</f>
        <v>NO</v>
      </c>
      <c r="AT93" s="73" t="str">
        <f t="shared" si="13"/>
        <v>SECOP II</v>
      </c>
      <c r="AU93" s="38">
        <f t="shared" si="18"/>
        <v>1</v>
      </c>
      <c r="AV93" s="73" t="str">
        <f t="shared" si="12"/>
        <v>Bogotá Mejor para Todos</v>
      </c>
    </row>
    <row r="94" spans="1:48" ht="45" customHeight="1">
      <c r="A94" s="191">
        <v>83</v>
      </c>
      <c r="B94" s="171">
        <v>2020</v>
      </c>
      <c r="C94" s="170" t="s">
        <v>264</v>
      </c>
      <c r="D94" s="192" t="s">
        <v>767</v>
      </c>
      <c r="E94" s="60" t="s">
        <v>225</v>
      </c>
      <c r="F94" s="58" t="s">
        <v>219</v>
      </c>
      <c r="G94" s="59" t="s">
        <v>249</v>
      </c>
      <c r="H94" s="227" t="s">
        <v>782</v>
      </c>
      <c r="I94" s="61" t="s">
        <v>220</v>
      </c>
      <c r="J94" s="186" t="s">
        <v>267</v>
      </c>
      <c r="K94" s="62">
        <v>45</v>
      </c>
      <c r="L94" s="63" t="str">
        <f>IF(ISERROR(VLOOKUP(K94,Eje_Pilar_Prop!$C$2:$E$104,2,FALSE))," ",VLOOKUP(K94,Eje_Pilar_Prop!$C$2:$E$104,2,FALSE))</f>
        <v>Gobernanza e influencia local, regional e internacional</v>
      </c>
      <c r="M94" s="63" t="str">
        <f>IF(ISERROR(VLOOKUP(K94,Eje_Pilar_Prop!$C$2:$E$104,3,FALSE))," ",VLOOKUP(K94,Eje_Pilar_Prop!$C$2:$E$104,3,FALSE))</f>
        <v>Eje Transversal 4 Gobierno Legitimo, Fortalecimiento Local y Eficiencia</v>
      </c>
      <c r="N94" s="192" t="s">
        <v>523</v>
      </c>
      <c r="O94" s="198" t="s">
        <v>542</v>
      </c>
      <c r="P94" s="192" t="s">
        <v>576</v>
      </c>
      <c r="Q94" s="212">
        <v>33940000</v>
      </c>
      <c r="R94" s="66"/>
      <c r="S94" s="67"/>
      <c r="T94" s="71">
        <v>1</v>
      </c>
      <c r="U94" s="212">
        <v>2545500</v>
      </c>
      <c r="V94" s="69">
        <f t="shared" si="17"/>
        <v>36485500</v>
      </c>
      <c r="W94" s="212">
        <f>13576000+15273000</f>
        <v>28849000</v>
      </c>
      <c r="X94" s="207">
        <v>43993</v>
      </c>
      <c r="Y94" s="208">
        <v>43993</v>
      </c>
      <c r="Z94" s="208">
        <v>44196</v>
      </c>
      <c r="AA94" s="198">
        <v>200</v>
      </c>
      <c r="AB94" s="71">
        <v>1</v>
      </c>
      <c r="AC94" s="71">
        <v>15</v>
      </c>
      <c r="AD94" s="173"/>
      <c r="AE94" s="136"/>
      <c r="AF94" s="70"/>
      <c r="AG94" s="65"/>
      <c r="AH94" s="57"/>
      <c r="AI94" s="57" t="s">
        <v>598</v>
      </c>
      <c r="AJ94" s="57"/>
      <c r="AK94" s="57"/>
      <c r="AL94" s="72">
        <f t="shared" ref="AL94:AL157" si="19">IF(ISERROR(W94/V94),"-",(W94/V94))</f>
        <v>0.79069767441860461</v>
      </c>
      <c r="AN94" s="112">
        <f>IF(SUMPRODUCT((A$14:A94=A94)*(B$14:B94=B94)*(D$14:D94=D94))&gt;1,0,1)</f>
        <v>1</v>
      </c>
      <c r="AO94" s="73" t="str">
        <f t="shared" si="14"/>
        <v>Contratos de prestación de servicios profesionales y de apoyo a la gestión</v>
      </c>
      <c r="AP94" s="73" t="str">
        <f t="shared" si="15"/>
        <v>Contratación directa</v>
      </c>
      <c r="AQ94" s="74" t="str">
        <f>IF(ISBLANK(G94),1,IFERROR(VLOOKUP(G94,Tipo!$C$12:$C$27,1,FALSE),"NO"))</f>
        <v>Prestación de servicios profesionales y de apoyo a la gestión, o para la ejecución de trabajos artísticos que sólo puedan encomendarse a determinadas personas naturales;</v>
      </c>
      <c r="AR94" s="73" t="str">
        <f t="shared" si="16"/>
        <v>Inversión</v>
      </c>
      <c r="AS94" s="73" t="str">
        <f>IF(ISBLANK(K94),1,IFERROR(VLOOKUP(K94,Eje_Pilar_Prop!C76:C177,1,FALSE),"NO"))</f>
        <v>NO</v>
      </c>
      <c r="AT94" s="73" t="str">
        <f t="shared" si="13"/>
        <v>SECOP II</v>
      </c>
      <c r="AU94" s="38">
        <f t="shared" si="18"/>
        <v>1</v>
      </c>
      <c r="AV94" s="73" t="str">
        <f t="shared" si="12"/>
        <v>Bogotá Mejor para Todos</v>
      </c>
    </row>
    <row r="95" spans="1:48" ht="45" customHeight="1">
      <c r="A95" s="191">
        <v>84</v>
      </c>
      <c r="B95" s="171">
        <v>2020</v>
      </c>
      <c r="C95" s="170" t="s">
        <v>264</v>
      </c>
      <c r="D95" s="192" t="s">
        <v>768</v>
      </c>
      <c r="E95" s="60" t="s">
        <v>225</v>
      </c>
      <c r="F95" s="58" t="s">
        <v>219</v>
      </c>
      <c r="G95" s="59" t="s">
        <v>249</v>
      </c>
      <c r="H95" s="227" t="s">
        <v>783</v>
      </c>
      <c r="I95" s="61" t="s">
        <v>220</v>
      </c>
      <c r="J95" s="186" t="s">
        <v>267</v>
      </c>
      <c r="K95" s="62">
        <v>45</v>
      </c>
      <c r="L95" s="63" t="str">
        <f>IF(ISERROR(VLOOKUP(K95,Eje_Pilar_Prop!$C$2:$E$104,2,FALSE))," ",VLOOKUP(K95,Eje_Pilar_Prop!$C$2:$E$104,2,FALSE))</f>
        <v>Gobernanza e influencia local, regional e internacional</v>
      </c>
      <c r="M95" s="63" t="str">
        <f>IF(ISERROR(VLOOKUP(K95,Eje_Pilar_Prop!$C$2:$E$104,3,FALSE))," ",VLOOKUP(K95,Eje_Pilar_Prop!$C$2:$E$104,3,FALSE))</f>
        <v>Eje Transversal 4 Gobierno Legitimo, Fortalecimiento Local y Eficiencia</v>
      </c>
      <c r="N95" s="192" t="s">
        <v>523</v>
      </c>
      <c r="O95" s="198" t="s">
        <v>551</v>
      </c>
      <c r="P95" s="192" t="s">
        <v>585</v>
      </c>
      <c r="Q95" s="212">
        <v>37847810</v>
      </c>
      <c r="R95" s="66"/>
      <c r="S95" s="67"/>
      <c r="T95" s="71">
        <v>1</v>
      </c>
      <c r="U95" s="212">
        <v>2852850</v>
      </c>
      <c r="V95" s="69">
        <f t="shared" si="17"/>
        <v>40700660</v>
      </c>
      <c r="W95" s="212">
        <f>15025010+22822800</f>
        <v>37847810</v>
      </c>
      <c r="X95" s="207">
        <v>43994</v>
      </c>
      <c r="Y95" s="222">
        <v>43994</v>
      </c>
      <c r="Z95" s="208">
        <v>44196</v>
      </c>
      <c r="AA95" s="198">
        <v>199</v>
      </c>
      <c r="AB95" s="71">
        <v>1</v>
      </c>
      <c r="AC95" s="71">
        <v>15</v>
      </c>
      <c r="AD95" s="173"/>
      <c r="AE95" s="136"/>
      <c r="AF95" s="70"/>
      <c r="AG95" s="65"/>
      <c r="AH95" s="57"/>
      <c r="AI95" s="57" t="s">
        <v>598</v>
      </c>
      <c r="AJ95" s="57"/>
      <c r="AK95" s="57"/>
      <c r="AL95" s="72">
        <f t="shared" si="19"/>
        <v>0.92990654205607481</v>
      </c>
      <c r="AN95" s="112">
        <f>IF(SUMPRODUCT((A$14:A95=A95)*(B$14:B95=B95)*(D$14:D95=D95))&gt;1,0,1)</f>
        <v>1</v>
      </c>
      <c r="AO95" s="73" t="str">
        <f t="shared" si="14"/>
        <v>Contratos de prestación de servicios profesionales y de apoyo a la gestión</v>
      </c>
      <c r="AP95" s="73" t="str">
        <f t="shared" si="15"/>
        <v>Contratación directa</v>
      </c>
      <c r="AQ95" s="74" t="str">
        <f>IF(ISBLANK(G95),1,IFERROR(VLOOKUP(G95,Tipo!$C$12:$C$27,1,FALSE),"NO"))</f>
        <v>Prestación de servicios profesionales y de apoyo a la gestión, o para la ejecución de trabajos artísticos que sólo puedan encomendarse a determinadas personas naturales;</v>
      </c>
      <c r="AR95" s="73" t="str">
        <f t="shared" si="16"/>
        <v>Inversión</v>
      </c>
      <c r="AS95" s="73" t="str">
        <f>IF(ISBLANK(K95),1,IFERROR(VLOOKUP(K95,Eje_Pilar_Prop!C77:C178,1,FALSE),"NO"))</f>
        <v>NO</v>
      </c>
      <c r="AT95" s="73" t="str">
        <f t="shared" si="13"/>
        <v>SECOP II</v>
      </c>
      <c r="AU95" s="38">
        <f t="shared" si="18"/>
        <v>1</v>
      </c>
      <c r="AV95" s="73" t="str">
        <f t="shared" si="12"/>
        <v>Bogotá Mejor para Todos</v>
      </c>
    </row>
    <row r="96" spans="1:48" ht="45" customHeight="1">
      <c r="A96" s="191">
        <v>85</v>
      </c>
      <c r="B96" s="171">
        <v>2020</v>
      </c>
      <c r="C96" s="170" t="s">
        <v>264</v>
      </c>
      <c r="D96" s="192" t="s">
        <v>769</v>
      </c>
      <c r="E96" s="60" t="s">
        <v>225</v>
      </c>
      <c r="F96" s="58" t="s">
        <v>219</v>
      </c>
      <c r="G96" s="59" t="s">
        <v>249</v>
      </c>
      <c r="H96" s="198" t="s">
        <v>505</v>
      </c>
      <c r="I96" s="61" t="s">
        <v>220</v>
      </c>
      <c r="J96" s="186" t="s">
        <v>267</v>
      </c>
      <c r="K96" s="62">
        <v>45</v>
      </c>
      <c r="L96" s="63" t="str">
        <f>IF(ISERROR(VLOOKUP(K96,Eje_Pilar_Prop!$C$2:$E$104,2,FALSE))," ",VLOOKUP(K96,Eje_Pilar_Prop!$C$2:$E$104,2,FALSE))</f>
        <v>Gobernanza e influencia local, regional e internacional</v>
      </c>
      <c r="M96" s="63" t="str">
        <f>IF(ISERROR(VLOOKUP(K96,Eje_Pilar_Prop!$C$2:$E$104,3,FALSE))," ",VLOOKUP(K96,Eje_Pilar_Prop!$C$2:$E$104,3,FALSE))</f>
        <v>Eje Transversal 4 Gobierno Legitimo, Fortalecimiento Local y Eficiencia</v>
      </c>
      <c r="N96" s="192" t="s">
        <v>523</v>
      </c>
      <c r="O96" s="192" t="s">
        <v>541</v>
      </c>
      <c r="P96" s="192" t="s">
        <v>575</v>
      </c>
      <c r="Q96" s="212">
        <v>54147900</v>
      </c>
      <c r="R96" s="66"/>
      <c r="S96" s="67"/>
      <c r="T96" s="71"/>
      <c r="U96" s="212"/>
      <c r="V96" s="69">
        <f t="shared" si="17"/>
        <v>54147900</v>
      </c>
      <c r="W96" s="212">
        <f>13332900+8163000</f>
        <v>21495900</v>
      </c>
      <c r="X96" s="207">
        <v>43994</v>
      </c>
      <c r="Y96" s="222">
        <v>43994</v>
      </c>
      <c r="Z96" s="208">
        <v>44074</v>
      </c>
      <c r="AA96" s="198">
        <v>199</v>
      </c>
      <c r="AB96" s="71"/>
      <c r="AC96" s="71"/>
      <c r="AD96" s="173"/>
      <c r="AE96" s="136"/>
      <c r="AF96" s="70"/>
      <c r="AG96" s="65"/>
      <c r="AH96" s="57"/>
      <c r="AI96" s="57"/>
      <c r="AJ96" s="57" t="s">
        <v>598</v>
      </c>
      <c r="AK96" s="57"/>
      <c r="AL96" s="72">
        <f t="shared" si="19"/>
        <v>0.39698492462311558</v>
      </c>
      <c r="AN96" s="112">
        <f>IF(SUMPRODUCT((A$14:A96=A96)*(B$14:B96=B96)*(D$14:D96=D96))&gt;1,0,1)</f>
        <v>1</v>
      </c>
      <c r="AO96" s="73" t="str">
        <f t="shared" si="14"/>
        <v>Contratos de prestación de servicios profesionales y de apoyo a la gestión</v>
      </c>
      <c r="AP96" s="73" t="str">
        <f t="shared" si="15"/>
        <v>Contratación directa</v>
      </c>
      <c r="AQ96" s="74" t="str">
        <f>IF(ISBLANK(G96),1,IFERROR(VLOOKUP(G96,Tipo!$C$12:$C$27,1,FALSE),"NO"))</f>
        <v>Prestación de servicios profesionales y de apoyo a la gestión, o para la ejecución de trabajos artísticos que sólo puedan encomendarse a determinadas personas naturales;</v>
      </c>
      <c r="AR96" s="73" t="str">
        <f t="shared" si="16"/>
        <v>Inversión</v>
      </c>
      <c r="AS96" s="73" t="str">
        <f>IF(ISBLANK(K96),1,IFERROR(VLOOKUP(K96,Eje_Pilar_Prop!C78:C179,1,FALSE),"NO"))</f>
        <v>NO</v>
      </c>
      <c r="AT96" s="73" t="str">
        <f t="shared" si="13"/>
        <v>SECOP II</v>
      </c>
      <c r="AU96" s="38">
        <f t="shared" si="18"/>
        <v>1</v>
      </c>
      <c r="AV96" s="73" t="str">
        <f t="shared" si="12"/>
        <v>Bogotá Mejor para Todos</v>
      </c>
    </row>
    <row r="97" spans="1:48" ht="45" customHeight="1">
      <c r="A97" s="191">
        <v>86</v>
      </c>
      <c r="B97" s="171">
        <v>2020</v>
      </c>
      <c r="C97" s="170" t="s">
        <v>264</v>
      </c>
      <c r="D97" s="192" t="s">
        <v>770</v>
      </c>
      <c r="E97" s="60" t="s">
        <v>225</v>
      </c>
      <c r="F97" s="58" t="s">
        <v>219</v>
      </c>
      <c r="G97" s="59" t="s">
        <v>249</v>
      </c>
      <c r="H97" s="227" t="s">
        <v>784</v>
      </c>
      <c r="I97" s="61" t="s">
        <v>220</v>
      </c>
      <c r="J97" s="186" t="s">
        <v>267</v>
      </c>
      <c r="K97" s="62">
        <v>45</v>
      </c>
      <c r="L97" s="63" t="str">
        <f>IF(ISERROR(VLOOKUP(K97,Eje_Pilar_Prop!$C$2:$E$104,2,FALSE))," ",VLOOKUP(K97,Eje_Pilar_Prop!$C$2:$E$104,2,FALSE))</f>
        <v>Gobernanza e influencia local, regional e internacional</v>
      </c>
      <c r="M97" s="63" t="str">
        <f>IF(ISERROR(VLOOKUP(K97,Eje_Pilar_Prop!$C$2:$E$104,3,FALSE))," ",VLOOKUP(K97,Eje_Pilar_Prop!$C$2:$E$104,3,FALSE))</f>
        <v>Eje Transversal 4 Gobierno Legitimo, Fortalecimiento Local y Eficiencia</v>
      </c>
      <c r="N97" s="192" t="s">
        <v>523</v>
      </c>
      <c r="O97" s="198" t="s">
        <v>550</v>
      </c>
      <c r="P97" s="192" t="s">
        <v>584</v>
      </c>
      <c r="Q97" s="212">
        <v>21151210</v>
      </c>
      <c r="R97" s="66"/>
      <c r="S97" s="67"/>
      <c r="T97" s="71">
        <v>1</v>
      </c>
      <c r="U97" s="212">
        <v>1594305</v>
      </c>
      <c r="V97" s="69">
        <f t="shared" si="17"/>
        <v>22745515</v>
      </c>
      <c r="W97" s="212">
        <f>9565830+9565830</f>
        <v>19131660</v>
      </c>
      <c r="X97" s="207">
        <v>43994</v>
      </c>
      <c r="Y97" s="222">
        <v>43994</v>
      </c>
      <c r="Z97" s="208">
        <v>44196</v>
      </c>
      <c r="AA97" s="198">
        <v>199</v>
      </c>
      <c r="AB97" s="71">
        <v>1</v>
      </c>
      <c r="AC97" s="71">
        <v>15</v>
      </c>
      <c r="AD97" s="173"/>
      <c r="AE97" s="136"/>
      <c r="AF97" s="70"/>
      <c r="AG97" s="65"/>
      <c r="AH97" s="57"/>
      <c r="AI97" s="57" t="s">
        <v>598</v>
      </c>
      <c r="AJ97" s="57"/>
      <c r="AK97" s="57"/>
      <c r="AL97" s="72">
        <f t="shared" si="19"/>
        <v>0.8411179082997241</v>
      </c>
      <c r="AN97" s="112">
        <f>IF(SUMPRODUCT((A$14:A97=A97)*(B$14:B97=B97)*(D$14:D97=D97))&gt;1,0,1)</f>
        <v>1</v>
      </c>
      <c r="AO97" s="73" t="str">
        <f t="shared" si="14"/>
        <v>Contratos de prestación de servicios profesionales y de apoyo a la gestión</v>
      </c>
      <c r="AP97" s="73" t="str">
        <f t="shared" si="15"/>
        <v>Contratación directa</v>
      </c>
      <c r="AQ97" s="74" t="str">
        <f>IF(ISBLANK(G97),1,IFERROR(VLOOKUP(G97,Tipo!$C$12:$C$27,1,FALSE),"NO"))</f>
        <v>Prestación de servicios profesionales y de apoyo a la gestión, o para la ejecución de trabajos artísticos que sólo puedan encomendarse a determinadas personas naturales;</v>
      </c>
      <c r="AR97" s="73" t="str">
        <f t="shared" si="16"/>
        <v>Inversión</v>
      </c>
      <c r="AS97" s="73" t="str">
        <f>IF(ISBLANK(K97),1,IFERROR(VLOOKUP(K97,Eje_Pilar_Prop!C79:C180,1,FALSE),"NO"))</f>
        <v>NO</v>
      </c>
      <c r="AT97" s="73" t="str">
        <f t="shared" si="13"/>
        <v>SECOP II</v>
      </c>
      <c r="AU97" s="38">
        <f t="shared" si="18"/>
        <v>1</v>
      </c>
      <c r="AV97" s="73" t="str">
        <f t="shared" si="12"/>
        <v>Bogotá Mejor para Todos</v>
      </c>
    </row>
    <row r="98" spans="1:48" ht="45" customHeight="1">
      <c r="A98" s="191">
        <v>87</v>
      </c>
      <c r="B98" s="171">
        <v>2020</v>
      </c>
      <c r="C98" s="170" t="s">
        <v>264</v>
      </c>
      <c r="D98" s="192" t="s">
        <v>771</v>
      </c>
      <c r="E98" s="60" t="s">
        <v>225</v>
      </c>
      <c r="F98" s="58" t="s">
        <v>219</v>
      </c>
      <c r="G98" s="59" t="s">
        <v>249</v>
      </c>
      <c r="H98" s="200" t="s">
        <v>785</v>
      </c>
      <c r="I98" s="61" t="s">
        <v>220</v>
      </c>
      <c r="J98" s="186" t="s">
        <v>267</v>
      </c>
      <c r="K98" s="62">
        <v>45</v>
      </c>
      <c r="L98" s="63" t="str">
        <f>IF(ISERROR(VLOOKUP(K98,Eje_Pilar_Prop!$C$2:$E$104,2,FALSE))," ",VLOOKUP(K98,Eje_Pilar_Prop!$C$2:$E$104,2,FALSE))</f>
        <v>Gobernanza e influencia local, regional e internacional</v>
      </c>
      <c r="M98" s="63" t="str">
        <f>IF(ISERROR(VLOOKUP(K98,Eje_Pilar_Prop!$C$2:$E$104,3,FALSE))," ",VLOOKUP(K98,Eje_Pilar_Prop!$C$2:$E$104,3,FALSE))</f>
        <v>Eje Transversal 4 Gobierno Legitimo, Fortalecimiento Local y Eficiencia</v>
      </c>
      <c r="N98" s="192" t="s">
        <v>523</v>
      </c>
      <c r="O98" s="192" t="s">
        <v>556</v>
      </c>
      <c r="P98" s="192" t="s">
        <v>590</v>
      </c>
      <c r="Q98" s="212">
        <v>25047750</v>
      </c>
      <c r="R98" s="66"/>
      <c r="S98" s="67"/>
      <c r="T98" s="71">
        <v>1</v>
      </c>
      <c r="U98" s="212">
        <v>3853500</v>
      </c>
      <c r="V98" s="69">
        <f t="shared" si="17"/>
        <v>28901250</v>
      </c>
      <c r="W98" s="212">
        <v>25047750</v>
      </c>
      <c r="X98" s="207">
        <v>43998</v>
      </c>
      <c r="Y98" s="222">
        <v>43998</v>
      </c>
      <c r="Z98" s="208">
        <v>44196</v>
      </c>
      <c r="AA98" s="198">
        <v>195</v>
      </c>
      <c r="AB98" s="71">
        <v>1</v>
      </c>
      <c r="AC98" s="71">
        <v>30</v>
      </c>
      <c r="AD98" s="173"/>
      <c r="AE98" s="136"/>
      <c r="AF98" s="70"/>
      <c r="AG98" s="65"/>
      <c r="AH98" s="57"/>
      <c r="AI98" s="57" t="s">
        <v>598</v>
      </c>
      <c r="AJ98" s="57"/>
      <c r="AK98" s="57"/>
      <c r="AL98" s="72">
        <f t="shared" si="19"/>
        <v>0.8666666666666667</v>
      </c>
      <c r="AN98" s="112">
        <f>IF(SUMPRODUCT((A$14:A98=A98)*(B$14:B98=B98)*(D$14:D98=D98))&gt;1,0,1)</f>
        <v>1</v>
      </c>
      <c r="AO98" s="73" t="str">
        <f t="shared" si="14"/>
        <v>Contratos de prestación de servicios profesionales y de apoyo a la gestión</v>
      </c>
      <c r="AP98" s="73" t="str">
        <f t="shared" si="15"/>
        <v>Contratación directa</v>
      </c>
      <c r="AQ98" s="74" t="str">
        <f>IF(ISBLANK(G98),1,IFERROR(VLOOKUP(G98,Tipo!$C$12:$C$27,1,FALSE),"NO"))</f>
        <v>Prestación de servicios profesionales y de apoyo a la gestión, o para la ejecución de trabajos artísticos que sólo puedan encomendarse a determinadas personas naturales;</v>
      </c>
      <c r="AR98" s="73" t="str">
        <f t="shared" si="16"/>
        <v>Inversión</v>
      </c>
      <c r="AS98" s="73" t="str">
        <f>IF(ISBLANK(K98),1,IFERROR(VLOOKUP(K98,Eje_Pilar_Prop!C80:C181,1,FALSE),"NO"))</f>
        <v>NO</v>
      </c>
      <c r="AT98" s="73" t="str">
        <f t="shared" si="13"/>
        <v>SECOP II</v>
      </c>
      <c r="AU98" s="38">
        <f t="shared" si="18"/>
        <v>1</v>
      </c>
      <c r="AV98" s="73" t="str">
        <f t="shared" si="12"/>
        <v>Bogotá Mejor para Todos</v>
      </c>
    </row>
    <row r="99" spans="1:48" ht="45" customHeight="1">
      <c r="A99" s="191">
        <v>88</v>
      </c>
      <c r="B99" s="171">
        <v>2020</v>
      </c>
      <c r="C99" s="170" t="s">
        <v>264</v>
      </c>
      <c r="D99" s="192" t="s">
        <v>772</v>
      </c>
      <c r="E99" s="60" t="s">
        <v>225</v>
      </c>
      <c r="F99" s="58" t="s">
        <v>219</v>
      </c>
      <c r="G99" s="59" t="s">
        <v>249</v>
      </c>
      <c r="H99" s="198" t="s">
        <v>786</v>
      </c>
      <c r="I99" s="61" t="s">
        <v>220</v>
      </c>
      <c r="J99" s="186" t="s">
        <v>267</v>
      </c>
      <c r="K99" s="62">
        <v>45</v>
      </c>
      <c r="L99" s="63" t="str">
        <f>IF(ISERROR(VLOOKUP(K99,Eje_Pilar_Prop!$C$2:$E$104,2,FALSE))," ",VLOOKUP(K99,Eje_Pilar_Prop!$C$2:$E$104,2,FALSE))</f>
        <v>Gobernanza e influencia local, regional e internacional</v>
      </c>
      <c r="M99" s="63" t="str">
        <f>IF(ISERROR(VLOOKUP(K99,Eje_Pilar_Prop!$C$2:$E$104,3,FALSE))," ",VLOOKUP(K99,Eje_Pilar_Prop!$C$2:$E$104,3,FALSE))</f>
        <v>Eje Transversal 4 Gobierno Legitimo, Fortalecimiento Local y Eficiencia</v>
      </c>
      <c r="N99" s="192" t="s">
        <v>523</v>
      </c>
      <c r="O99" s="198" t="s">
        <v>555</v>
      </c>
      <c r="P99" s="192" t="s">
        <v>589</v>
      </c>
      <c r="Q99" s="212">
        <v>41421900</v>
      </c>
      <c r="R99" s="66"/>
      <c r="S99" s="67"/>
      <c r="T99" s="71">
        <v>1</v>
      </c>
      <c r="U99" s="212">
        <v>3186300</v>
      </c>
      <c r="V99" s="69">
        <f t="shared" si="17"/>
        <v>44608200</v>
      </c>
      <c r="W99" s="212">
        <f>15931500+11895520</f>
        <v>27827020</v>
      </c>
      <c r="X99" s="207">
        <v>43998</v>
      </c>
      <c r="Y99" s="222">
        <v>43998</v>
      </c>
      <c r="Z99" s="208">
        <v>44196</v>
      </c>
      <c r="AA99" s="198">
        <v>195</v>
      </c>
      <c r="AB99" s="71">
        <v>1</v>
      </c>
      <c r="AC99" s="71">
        <v>15</v>
      </c>
      <c r="AD99" s="173"/>
      <c r="AE99" s="136"/>
      <c r="AF99" s="70"/>
      <c r="AG99" s="65"/>
      <c r="AH99" s="57"/>
      <c r="AI99" s="57" t="s">
        <v>598</v>
      </c>
      <c r="AJ99" s="57"/>
      <c r="AK99" s="57"/>
      <c r="AL99" s="72">
        <f t="shared" si="19"/>
        <v>0.62380952380952381</v>
      </c>
      <c r="AN99" s="112">
        <f>IF(SUMPRODUCT((A$14:A99=A99)*(B$14:B99=B99)*(D$14:D99=D99))&gt;1,0,1)</f>
        <v>1</v>
      </c>
      <c r="AO99" s="73" t="str">
        <f t="shared" si="14"/>
        <v>Contratos de prestación de servicios profesionales y de apoyo a la gestión</v>
      </c>
      <c r="AP99" s="73" t="str">
        <f t="shared" si="15"/>
        <v>Contratación directa</v>
      </c>
      <c r="AQ99" s="74" t="str">
        <f>IF(ISBLANK(G99),1,IFERROR(VLOOKUP(G99,Tipo!$C$12:$C$27,1,FALSE),"NO"))</f>
        <v>Prestación de servicios profesionales y de apoyo a la gestión, o para la ejecución de trabajos artísticos que sólo puedan encomendarse a determinadas personas naturales;</v>
      </c>
      <c r="AR99" s="73" t="str">
        <f t="shared" si="16"/>
        <v>Inversión</v>
      </c>
      <c r="AS99" s="73" t="str">
        <f>IF(ISBLANK(K99),1,IFERROR(VLOOKUP(K99,Eje_Pilar_Prop!C81:C182,1,FALSE),"NO"))</f>
        <v>NO</v>
      </c>
      <c r="AT99" s="73" t="str">
        <f t="shared" si="13"/>
        <v>SECOP II</v>
      </c>
      <c r="AU99" s="38">
        <f t="shared" si="18"/>
        <v>1</v>
      </c>
      <c r="AV99" s="73" t="str">
        <f t="shared" si="12"/>
        <v>Bogotá Mejor para Todos</v>
      </c>
    </row>
    <row r="100" spans="1:48" ht="45" customHeight="1">
      <c r="A100" s="191">
        <v>89</v>
      </c>
      <c r="B100" s="171">
        <v>2020</v>
      </c>
      <c r="C100" s="170" t="s">
        <v>264</v>
      </c>
      <c r="D100" s="192" t="s">
        <v>773</v>
      </c>
      <c r="E100" s="60" t="s">
        <v>225</v>
      </c>
      <c r="F100" s="58" t="s">
        <v>219</v>
      </c>
      <c r="G100" s="59" t="s">
        <v>249</v>
      </c>
      <c r="H100" s="216" t="s">
        <v>787</v>
      </c>
      <c r="I100" s="61" t="s">
        <v>220</v>
      </c>
      <c r="J100" s="186" t="s">
        <v>267</v>
      </c>
      <c r="K100" s="62">
        <v>45</v>
      </c>
      <c r="L100" s="63" t="str">
        <f>IF(ISERROR(VLOOKUP(K100,Eje_Pilar_Prop!$C$2:$E$104,2,FALSE))," ",VLOOKUP(K100,Eje_Pilar_Prop!$C$2:$E$104,2,FALSE))</f>
        <v>Gobernanza e influencia local, regional e internacional</v>
      </c>
      <c r="M100" s="63" t="str">
        <f>IF(ISERROR(VLOOKUP(K100,Eje_Pilar_Prop!$C$2:$E$104,3,FALSE))," ",VLOOKUP(K100,Eje_Pilar_Prop!$C$2:$E$104,3,FALSE))</f>
        <v>Eje Transversal 4 Gobierno Legitimo, Fortalecimiento Local y Eficiencia</v>
      </c>
      <c r="N100" s="192" t="s">
        <v>523</v>
      </c>
      <c r="O100" s="192" t="s">
        <v>559</v>
      </c>
      <c r="P100" s="192" t="s">
        <v>593</v>
      </c>
      <c r="Q100" s="212">
        <v>19299120</v>
      </c>
      <c r="R100" s="66"/>
      <c r="S100" s="67"/>
      <c r="T100" s="71">
        <v>1</v>
      </c>
      <c r="U100" s="212">
        <v>1492200</v>
      </c>
      <c r="V100" s="69">
        <f t="shared" si="17"/>
        <v>20791320</v>
      </c>
      <c r="W100" s="212">
        <f>7361520+8953200</f>
        <v>16314720</v>
      </c>
      <c r="X100" s="207">
        <v>43999</v>
      </c>
      <c r="Y100" s="207">
        <v>43999</v>
      </c>
      <c r="Z100" s="208">
        <v>44196</v>
      </c>
      <c r="AA100" s="198">
        <v>194</v>
      </c>
      <c r="AB100" s="71">
        <v>1</v>
      </c>
      <c r="AC100" s="71">
        <v>15</v>
      </c>
      <c r="AD100" s="173"/>
      <c r="AE100" s="136"/>
      <c r="AF100" s="70"/>
      <c r="AG100" s="65"/>
      <c r="AH100" s="57"/>
      <c r="AI100" s="57" t="s">
        <v>598</v>
      </c>
      <c r="AJ100" s="57"/>
      <c r="AK100" s="57"/>
      <c r="AL100" s="72">
        <f t="shared" si="19"/>
        <v>0.78468899521531099</v>
      </c>
      <c r="AN100" s="112">
        <f>IF(SUMPRODUCT((A$14:A100=A100)*(B$14:B100=B100)*(D$14:D100=D100))&gt;1,0,1)</f>
        <v>1</v>
      </c>
      <c r="AO100" s="73" t="str">
        <f t="shared" si="14"/>
        <v>Contratos de prestación de servicios profesionales y de apoyo a la gestión</v>
      </c>
      <c r="AP100" s="73" t="str">
        <f t="shared" si="15"/>
        <v>Contratación directa</v>
      </c>
      <c r="AQ100" s="74" t="str">
        <f>IF(ISBLANK(G100),1,IFERROR(VLOOKUP(G100,Tipo!$C$12:$C$27,1,FALSE),"NO"))</f>
        <v>Prestación de servicios profesionales y de apoyo a la gestión, o para la ejecución de trabajos artísticos que sólo puedan encomendarse a determinadas personas naturales;</v>
      </c>
      <c r="AR100" s="73" t="str">
        <f t="shared" si="16"/>
        <v>Inversión</v>
      </c>
      <c r="AS100" s="73" t="str">
        <f>IF(ISBLANK(K100),1,IFERROR(VLOOKUP(K100,Eje_Pilar_Prop!C82:C183,1,FALSE),"NO"))</f>
        <v>NO</v>
      </c>
      <c r="AT100" s="73" t="str">
        <f t="shared" si="13"/>
        <v>SECOP II</v>
      </c>
      <c r="AU100" s="38">
        <f t="shared" si="18"/>
        <v>1</v>
      </c>
      <c r="AV100" s="73" t="str">
        <f t="shared" si="12"/>
        <v>Bogotá Mejor para Todos</v>
      </c>
    </row>
    <row r="101" spans="1:48" ht="45" customHeight="1">
      <c r="A101" s="191">
        <v>90</v>
      </c>
      <c r="B101" s="171">
        <v>2020</v>
      </c>
      <c r="C101" s="170" t="s">
        <v>264</v>
      </c>
      <c r="D101" s="192" t="s">
        <v>774</v>
      </c>
      <c r="E101" s="60" t="s">
        <v>225</v>
      </c>
      <c r="F101" s="58" t="s">
        <v>219</v>
      </c>
      <c r="G101" s="59" t="s">
        <v>249</v>
      </c>
      <c r="H101" s="216" t="s">
        <v>788</v>
      </c>
      <c r="I101" s="61" t="s">
        <v>220</v>
      </c>
      <c r="J101" s="186" t="s">
        <v>267</v>
      </c>
      <c r="K101" s="62">
        <v>45</v>
      </c>
      <c r="L101" s="63" t="str">
        <f>IF(ISERROR(VLOOKUP(K101,Eje_Pilar_Prop!$C$2:$E$104,2,FALSE))," ",VLOOKUP(K101,Eje_Pilar_Prop!$C$2:$E$104,2,FALSE))</f>
        <v>Gobernanza e influencia local, regional e internacional</v>
      </c>
      <c r="M101" s="63" t="str">
        <f>IF(ISERROR(VLOOKUP(K101,Eje_Pilar_Prop!$C$2:$E$104,3,FALSE))," ",VLOOKUP(K101,Eje_Pilar_Prop!$C$2:$E$104,3,FALSE))</f>
        <v>Eje Transversal 4 Gobierno Legitimo, Fortalecimiento Local y Eficiencia</v>
      </c>
      <c r="N101" s="192" t="s">
        <v>523</v>
      </c>
      <c r="O101" s="191" t="s">
        <v>765</v>
      </c>
      <c r="P101" s="192" t="s">
        <v>795</v>
      </c>
      <c r="Q101" s="212">
        <v>18164220</v>
      </c>
      <c r="R101" s="66"/>
      <c r="S101" s="67"/>
      <c r="T101" s="71">
        <v>1</v>
      </c>
      <c r="U101" s="212">
        <v>1404450</v>
      </c>
      <c r="V101" s="69">
        <f t="shared" si="17"/>
        <v>19568670</v>
      </c>
      <c r="W101" s="212">
        <v>15355320</v>
      </c>
      <c r="X101" s="207">
        <v>43999</v>
      </c>
      <c r="Y101" s="222">
        <v>43999</v>
      </c>
      <c r="Z101" s="208">
        <v>44196</v>
      </c>
      <c r="AA101" s="198">
        <v>194</v>
      </c>
      <c r="AB101" s="71">
        <v>1</v>
      </c>
      <c r="AC101" s="228">
        <v>15</v>
      </c>
      <c r="AD101" s="173"/>
      <c r="AE101" s="136"/>
      <c r="AF101" s="70"/>
      <c r="AG101" s="65"/>
      <c r="AH101" s="57"/>
      <c r="AI101" s="57" t="s">
        <v>598</v>
      </c>
      <c r="AJ101" s="57"/>
      <c r="AK101" s="57"/>
      <c r="AL101" s="72">
        <f t="shared" si="19"/>
        <v>0.78468899521531099</v>
      </c>
      <c r="AN101" s="112">
        <f>IF(SUMPRODUCT((A$14:A101=A101)*(B$14:B101=B101)*(D$14:D101=D101))&gt;1,0,1)</f>
        <v>1</v>
      </c>
      <c r="AO101" s="73" t="str">
        <f t="shared" si="14"/>
        <v>Contratos de prestación de servicios profesionales y de apoyo a la gestión</v>
      </c>
      <c r="AP101" s="73" t="str">
        <f t="shared" si="15"/>
        <v>Contratación directa</v>
      </c>
      <c r="AQ101" s="74" t="str">
        <f>IF(ISBLANK(G101),1,IFERROR(VLOOKUP(G101,Tipo!$C$12:$C$27,1,FALSE),"NO"))</f>
        <v>Prestación de servicios profesionales y de apoyo a la gestión, o para la ejecución de trabajos artísticos que sólo puedan encomendarse a determinadas personas naturales;</v>
      </c>
      <c r="AR101" s="73" t="str">
        <f t="shared" si="16"/>
        <v>Inversión</v>
      </c>
      <c r="AS101" s="73" t="str">
        <f>IF(ISBLANK(K101),1,IFERROR(VLOOKUP(K101,Eje_Pilar_Prop!C83:C184,1,FALSE),"NO"))</f>
        <v>NO</v>
      </c>
      <c r="AT101" s="73" t="str">
        <f t="shared" si="13"/>
        <v>SECOP II</v>
      </c>
      <c r="AU101" s="38">
        <f t="shared" si="18"/>
        <v>1</v>
      </c>
      <c r="AV101" s="73" t="str">
        <f t="shared" si="12"/>
        <v>Bogotá Mejor para Todos</v>
      </c>
    </row>
    <row r="102" spans="1:48" ht="45" customHeight="1">
      <c r="A102" s="191">
        <v>91</v>
      </c>
      <c r="B102" s="171">
        <v>2020</v>
      </c>
      <c r="C102" s="170" t="s">
        <v>264</v>
      </c>
      <c r="D102" s="198" t="s">
        <v>775</v>
      </c>
      <c r="E102" s="60" t="s">
        <v>225</v>
      </c>
      <c r="F102" s="58" t="s">
        <v>219</v>
      </c>
      <c r="G102" s="59" t="s">
        <v>249</v>
      </c>
      <c r="H102" s="216" t="s">
        <v>789</v>
      </c>
      <c r="I102" s="61" t="s">
        <v>220</v>
      </c>
      <c r="J102" s="186" t="s">
        <v>267</v>
      </c>
      <c r="K102" s="62">
        <v>45</v>
      </c>
      <c r="L102" s="63" t="str">
        <f>IF(ISERROR(VLOOKUP(K102,Eje_Pilar_Prop!$C$2:$E$104,2,FALSE))," ",VLOOKUP(K102,Eje_Pilar_Prop!$C$2:$E$104,2,FALSE))</f>
        <v>Gobernanza e influencia local, regional e internacional</v>
      </c>
      <c r="M102" s="63" t="str">
        <f>IF(ISERROR(VLOOKUP(K102,Eje_Pilar_Prop!$C$2:$E$104,3,FALSE))," ",VLOOKUP(K102,Eje_Pilar_Prop!$C$2:$E$104,3,FALSE))</f>
        <v>Eje Transversal 4 Gobierno Legitimo, Fortalecimiento Local y Eficiencia</v>
      </c>
      <c r="N102" s="192" t="s">
        <v>523</v>
      </c>
      <c r="O102" s="198" t="s">
        <v>766</v>
      </c>
      <c r="P102" s="192" t="s">
        <v>796</v>
      </c>
      <c r="Q102" s="212">
        <v>15326460</v>
      </c>
      <c r="R102" s="66"/>
      <c r="S102" s="67"/>
      <c r="T102" s="71"/>
      <c r="U102" s="212"/>
      <c r="V102" s="69">
        <f t="shared" si="17"/>
        <v>15326460</v>
      </c>
      <c r="W102" s="212">
        <f>6300878+[1]Sheet1!$AO$460</f>
        <v>32598878</v>
      </c>
      <c r="X102" s="207">
        <v>43999</v>
      </c>
      <c r="Y102" s="230">
        <v>43999</v>
      </c>
      <c r="Z102" s="208">
        <v>44182</v>
      </c>
      <c r="AA102" s="198">
        <v>180</v>
      </c>
      <c r="AB102" s="71"/>
      <c r="AC102" s="207"/>
      <c r="AD102" s="173"/>
      <c r="AE102" s="136"/>
      <c r="AF102" s="70"/>
      <c r="AG102" s="65"/>
      <c r="AH102" s="57"/>
      <c r="AI102" s="57"/>
      <c r="AJ102" s="57" t="s">
        <v>598</v>
      </c>
      <c r="AK102" s="57"/>
      <c r="AL102" s="72">
        <f t="shared" si="19"/>
        <v>2.1269672187837245</v>
      </c>
      <c r="AN102" s="112">
        <f>IF(SUMPRODUCT((A$14:A102=A102)*(B$14:B102=B102)*(D$14:D102=D102))&gt;1,0,1)</f>
        <v>1</v>
      </c>
      <c r="AO102" s="73" t="str">
        <f t="shared" si="14"/>
        <v>Contratos de prestación de servicios profesionales y de apoyo a la gestión</v>
      </c>
      <c r="AP102" s="73" t="str">
        <f t="shared" si="15"/>
        <v>Contratación directa</v>
      </c>
      <c r="AQ102" s="74" t="str">
        <f>IF(ISBLANK(G102),1,IFERROR(VLOOKUP(G102,Tipo!$C$12:$C$27,1,FALSE),"NO"))</f>
        <v>Prestación de servicios profesionales y de apoyo a la gestión, o para la ejecución de trabajos artísticos que sólo puedan encomendarse a determinadas personas naturales;</v>
      </c>
      <c r="AR102" s="73" t="str">
        <f t="shared" si="16"/>
        <v>Inversión</v>
      </c>
      <c r="AS102" s="73" t="str">
        <f>IF(ISBLANK(K102),1,IFERROR(VLOOKUP(K102,Eje_Pilar_Prop!C84:C185,1,FALSE),"NO"))</f>
        <v>NO</v>
      </c>
      <c r="AT102" s="73" t="str">
        <f t="shared" si="13"/>
        <v>SECOP II</v>
      </c>
      <c r="AU102" s="38">
        <f t="shared" si="18"/>
        <v>1</v>
      </c>
      <c r="AV102" s="73" t="str">
        <f t="shared" si="12"/>
        <v>Bogotá Mejor para Todos</v>
      </c>
    </row>
    <row r="103" spans="1:48" ht="45" customHeight="1">
      <c r="A103" s="191">
        <v>92</v>
      </c>
      <c r="B103" s="171">
        <v>2020</v>
      </c>
      <c r="C103" s="170" t="s">
        <v>264</v>
      </c>
      <c r="D103" s="192" t="s">
        <v>776</v>
      </c>
      <c r="E103" s="60" t="s">
        <v>225</v>
      </c>
      <c r="F103" s="58" t="s">
        <v>219</v>
      </c>
      <c r="G103" s="59" t="s">
        <v>249</v>
      </c>
      <c r="H103" s="198" t="s">
        <v>501</v>
      </c>
      <c r="I103" s="61" t="s">
        <v>220</v>
      </c>
      <c r="J103" s="186" t="s">
        <v>267</v>
      </c>
      <c r="K103" s="62">
        <v>45</v>
      </c>
      <c r="L103" s="63" t="str">
        <f>IF(ISERROR(VLOOKUP(K103,Eje_Pilar_Prop!$C$2:$E$104,2,FALSE))," ",VLOOKUP(K103,Eje_Pilar_Prop!$C$2:$E$104,2,FALSE))</f>
        <v>Gobernanza e influencia local, regional e internacional</v>
      </c>
      <c r="M103" s="63" t="str">
        <f>IF(ISERROR(VLOOKUP(K103,Eje_Pilar_Prop!$C$2:$E$104,3,FALSE))," ",VLOOKUP(K103,Eje_Pilar_Prop!$C$2:$E$104,3,FALSE))</f>
        <v>Eje Transversal 4 Gobierno Legitimo, Fortalecimiento Local y Eficiencia</v>
      </c>
      <c r="N103" s="192" t="s">
        <v>523</v>
      </c>
      <c r="O103" s="192" t="s">
        <v>537</v>
      </c>
      <c r="P103" s="204" t="s">
        <v>571</v>
      </c>
      <c r="Q103" s="212">
        <v>24781200</v>
      </c>
      <c r="R103" s="66"/>
      <c r="S103" s="67"/>
      <c r="T103" s="71">
        <v>1</v>
      </c>
      <c r="U103" s="212">
        <v>1926000</v>
      </c>
      <c r="V103" s="69">
        <f t="shared" si="17"/>
        <v>26707200</v>
      </c>
      <c r="W103" s="212">
        <v>20929000</v>
      </c>
      <c r="X103" s="207">
        <v>44000</v>
      </c>
      <c r="Y103" s="231">
        <v>44000</v>
      </c>
      <c r="Z103" s="208">
        <v>44196</v>
      </c>
      <c r="AA103" s="198">
        <v>193</v>
      </c>
      <c r="AB103" s="71">
        <v>1</v>
      </c>
      <c r="AC103" s="228">
        <v>15</v>
      </c>
      <c r="AD103" s="173"/>
      <c r="AE103" s="136"/>
      <c r="AF103" s="70"/>
      <c r="AG103" s="65"/>
      <c r="AH103" s="57"/>
      <c r="AI103" s="57" t="s">
        <v>598</v>
      </c>
      <c r="AJ103" s="57"/>
      <c r="AK103" s="57"/>
      <c r="AL103" s="72">
        <f t="shared" si="19"/>
        <v>0.78364635753654444</v>
      </c>
      <c r="AN103" s="112">
        <f>IF(SUMPRODUCT((A$14:A103=A103)*(B$14:B103=B103)*(D$14:D103=D103))&gt;1,0,1)</f>
        <v>1</v>
      </c>
      <c r="AO103" s="73" t="str">
        <f t="shared" si="14"/>
        <v>Contratos de prestación de servicios profesionales y de apoyo a la gestión</v>
      </c>
      <c r="AP103" s="73" t="str">
        <f t="shared" si="15"/>
        <v>Contratación directa</v>
      </c>
      <c r="AQ103" s="74" t="str">
        <f>IF(ISBLANK(G103),1,IFERROR(VLOOKUP(G103,Tipo!$C$12:$C$27,1,FALSE),"NO"))</f>
        <v>Prestación de servicios profesionales y de apoyo a la gestión, o para la ejecución de trabajos artísticos que sólo puedan encomendarse a determinadas personas naturales;</v>
      </c>
      <c r="AR103" s="73" t="str">
        <f t="shared" si="16"/>
        <v>Inversión</v>
      </c>
      <c r="AS103" s="73" t="str">
        <f>IF(ISBLANK(K103),1,IFERROR(VLOOKUP(K103,Eje_Pilar_Prop!C85:C186,1,FALSE),"NO"))</f>
        <v>NO</v>
      </c>
      <c r="AT103" s="73" t="str">
        <f t="shared" si="13"/>
        <v>SECOP II</v>
      </c>
      <c r="AU103" s="38">
        <f t="shared" si="18"/>
        <v>1</v>
      </c>
      <c r="AV103" s="73" t="str">
        <f t="shared" si="12"/>
        <v>Bogotá Mejor para Todos</v>
      </c>
    </row>
    <row r="104" spans="1:48" ht="45" customHeight="1">
      <c r="A104" s="191">
        <v>93</v>
      </c>
      <c r="B104" s="171">
        <v>2020</v>
      </c>
      <c r="C104" s="170" t="s">
        <v>264</v>
      </c>
      <c r="D104" s="192" t="s">
        <v>777</v>
      </c>
      <c r="E104" s="60" t="s">
        <v>225</v>
      </c>
      <c r="F104" s="58" t="s">
        <v>219</v>
      </c>
      <c r="G104" s="59" t="s">
        <v>249</v>
      </c>
      <c r="H104" s="200" t="s">
        <v>790</v>
      </c>
      <c r="I104" s="61" t="s">
        <v>220</v>
      </c>
      <c r="J104" s="186" t="s">
        <v>267</v>
      </c>
      <c r="K104" s="62">
        <v>45</v>
      </c>
      <c r="L104" s="63" t="str">
        <f>IF(ISERROR(VLOOKUP(K104,Eje_Pilar_Prop!$C$2:$E$104,2,FALSE))," ",VLOOKUP(K104,Eje_Pilar_Prop!$C$2:$E$104,2,FALSE))</f>
        <v>Gobernanza e influencia local, regional e internacional</v>
      </c>
      <c r="M104" s="63" t="str">
        <f>IF(ISERROR(VLOOKUP(K104,Eje_Pilar_Prop!$C$2:$E$104,3,FALSE))," ",VLOOKUP(K104,Eje_Pilar_Prop!$C$2:$E$104,3,FALSE))</f>
        <v>Eje Transversal 4 Gobierno Legitimo, Fortalecimiento Local y Eficiencia</v>
      </c>
      <c r="N104" s="192" t="s">
        <v>523</v>
      </c>
      <c r="O104" s="192" t="s">
        <v>558</v>
      </c>
      <c r="P104" s="192" t="s">
        <v>592</v>
      </c>
      <c r="Q104" s="212">
        <v>29760000</v>
      </c>
      <c r="R104" s="66"/>
      <c r="S104" s="67"/>
      <c r="T104" s="71">
        <v>1</v>
      </c>
      <c r="U104" s="212">
        <v>2325000</v>
      </c>
      <c r="V104" s="69">
        <f t="shared" si="17"/>
        <v>32085000</v>
      </c>
      <c r="W104" s="212">
        <v>1860000</v>
      </c>
      <c r="X104" s="207">
        <v>44001</v>
      </c>
      <c r="Y104" s="207">
        <v>44001</v>
      </c>
      <c r="Z104" s="208">
        <v>44196</v>
      </c>
      <c r="AA104" s="198">
        <v>192</v>
      </c>
      <c r="AB104" s="71">
        <v>1</v>
      </c>
      <c r="AC104" s="228">
        <v>15</v>
      </c>
      <c r="AD104" s="173"/>
      <c r="AE104" s="136"/>
      <c r="AF104" s="70"/>
      <c r="AG104" s="65"/>
      <c r="AH104" s="57"/>
      <c r="AI104" s="57" t="s">
        <v>598</v>
      </c>
      <c r="AJ104" s="57"/>
      <c r="AK104" s="57"/>
      <c r="AL104" s="72">
        <f t="shared" si="19"/>
        <v>5.7971014492753624E-2</v>
      </c>
      <c r="AN104" s="112">
        <f>IF(SUMPRODUCT((A$14:A104=A104)*(B$14:B104=B104)*(D$14:D104=D104))&gt;1,0,1)</f>
        <v>1</v>
      </c>
      <c r="AO104" s="73" t="str">
        <f t="shared" si="14"/>
        <v>Contratos de prestación de servicios profesionales y de apoyo a la gestión</v>
      </c>
      <c r="AP104" s="73" t="str">
        <f t="shared" si="15"/>
        <v>Contratación directa</v>
      </c>
      <c r="AQ104" s="74" t="str">
        <f>IF(ISBLANK(G104),1,IFERROR(VLOOKUP(G104,Tipo!$C$12:$C$27,1,FALSE),"NO"))</f>
        <v>Prestación de servicios profesionales y de apoyo a la gestión, o para la ejecución de trabajos artísticos que sólo puedan encomendarse a determinadas personas naturales;</v>
      </c>
      <c r="AR104" s="73" t="str">
        <f t="shared" si="16"/>
        <v>Inversión</v>
      </c>
      <c r="AS104" s="73" t="str">
        <f>IF(ISBLANK(K104),1,IFERROR(VLOOKUP(K104,Eje_Pilar_Prop!C86:C187,1,FALSE),"NO"))</f>
        <v>NO</v>
      </c>
      <c r="AT104" s="73" t="str">
        <f t="shared" si="13"/>
        <v>SECOP II</v>
      </c>
      <c r="AU104" s="38">
        <f t="shared" si="18"/>
        <v>1</v>
      </c>
      <c r="AV104" s="73" t="str">
        <f t="shared" si="12"/>
        <v>Bogotá Mejor para Todos</v>
      </c>
    </row>
    <row r="105" spans="1:48" ht="45" customHeight="1">
      <c r="A105" s="191">
        <v>94</v>
      </c>
      <c r="B105" s="171">
        <v>2020</v>
      </c>
      <c r="C105" s="170" t="s">
        <v>262</v>
      </c>
      <c r="D105" s="192" t="s">
        <v>778</v>
      </c>
      <c r="E105" s="60" t="s">
        <v>225</v>
      </c>
      <c r="F105" s="58" t="s">
        <v>219</v>
      </c>
      <c r="G105" s="59" t="s">
        <v>249</v>
      </c>
      <c r="H105" s="200" t="s">
        <v>791</v>
      </c>
      <c r="I105" s="61" t="s">
        <v>220</v>
      </c>
      <c r="J105" s="186" t="s">
        <v>267</v>
      </c>
      <c r="K105" s="62">
        <v>45</v>
      </c>
      <c r="L105" s="63" t="str">
        <f>IF(ISERROR(VLOOKUP(K105,Eje_Pilar_Prop!$C$2:$E$104,2,FALSE))," ",VLOOKUP(K105,Eje_Pilar_Prop!$C$2:$E$104,2,FALSE))</f>
        <v>Gobernanza e influencia local, regional e internacional</v>
      </c>
      <c r="M105" s="63" t="str">
        <f>IF(ISERROR(VLOOKUP(K105,Eje_Pilar_Prop!$C$2:$E$104,3,FALSE))," ",VLOOKUP(K105,Eje_Pilar_Prop!$C$2:$E$104,3,FALSE))</f>
        <v>Eje Transversal 4 Gobierno Legitimo, Fortalecimiento Local y Eficiencia</v>
      </c>
      <c r="N105" s="192" t="s">
        <v>523</v>
      </c>
      <c r="O105" s="192" t="s">
        <v>645</v>
      </c>
      <c r="P105" s="192" t="s">
        <v>655</v>
      </c>
      <c r="Q105" s="229">
        <v>35846400</v>
      </c>
      <c r="R105" s="66"/>
      <c r="S105" s="67"/>
      <c r="T105" s="71">
        <v>1</v>
      </c>
      <c r="U105" s="212">
        <v>5601000</v>
      </c>
      <c r="V105" s="69">
        <f t="shared" si="17"/>
        <v>41447400</v>
      </c>
      <c r="W105" s="212">
        <f>7841400+16803000</f>
        <v>24644400</v>
      </c>
      <c r="X105" s="207">
        <v>44001</v>
      </c>
      <c r="Y105" s="207">
        <v>44001</v>
      </c>
      <c r="Z105" s="208">
        <v>44196</v>
      </c>
      <c r="AA105" s="198">
        <v>192</v>
      </c>
      <c r="AB105" s="71">
        <v>1</v>
      </c>
      <c r="AC105" s="228">
        <v>30</v>
      </c>
      <c r="AD105" s="173"/>
      <c r="AE105" s="136"/>
      <c r="AF105" s="70"/>
      <c r="AG105" s="65"/>
      <c r="AH105" s="57"/>
      <c r="AI105" s="57" t="s">
        <v>598</v>
      </c>
      <c r="AJ105" s="57"/>
      <c r="AK105" s="57"/>
      <c r="AL105" s="72">
        <f t="shared" si="19"/>
        <v>0.59459459459459463</v>
      </c>
      <c r="AN105" s="112">
        <f>IF(SUMPRODUCT((A$14:A105=A105)*(B$14:B105=B105)*(D$14:D105=D105))&gt;1,0,1)</f>
        <v>1</v>
      </c>
      <c r="AO105" s="73" t="str">
        <f t="shared" si="14"/>
        <v>Contratos de prestación de servicios profesionales y de apoyo a la gestión</v>
      </c>
      <c r="AP105" s="73" t="str">
        <f t="shared" si="15"/>
        <v>Contratación directa</v>
      </c>
      <c r="AQ105" s="74" t="str">
        <f>IF(ISBLANK(G105),1,IFERROR(VLOOKUP(G105,Tipo!$C$12:$C$27,1,FALSE),"NO"))</f>
        <v>Prestación de servicios profesionales y de apoyo a la gestión, o para la ejecución de trabajos artísticos que sólo puedan encomendarse a determinadas personas naturales;</v>
      </c>
      <c r="AR105" s="73" t="str">
        <f t="shared" si="16"/>
        <v>Inversión</v>
      </c>
      <c r="AS105" s="73" t="str">
        <f>IF(ISBLANK(K105),1,IFERROR(VLOOKUP(K105,Eje_Pilar_Prop!C87:C188,1,FALSE),"NO"))</f>
        <v>NO</v>
      </c>
      <c r="AT105" s="73" t="str">
        <f t="shared" si="13"/>
        <v>SECOP I</v>
      </c>
      <c r="AU105" s="38">
        <f t="shared" si="18"/>
        <v>1</v>
      </c>
      <c r="AV105" s="73" t="str">
        <f t="shared" si="12"/>
        <v>Bogotá Mejor para Todos</v>
      </c>
    </row>
    <row r="106" spans="1:48" ht="45" customHeight="1">
      <c r="A106" s="191">
        <v>95</v>
      </c>
      <c r="B106" s="171">
        <v>2020</v>
      </c>
      <c r="C106" s="170" t="s">
        <v>264</v>
      </c>
      <c r="D106" s="192" t="s">
        <v>779</v>
      </c>
      <c r="E106" s="60" t="s">
        <v>225</v>
      </c>
      <c r="F106" s="58" t="s">
        <v>219</v>
      </c>
      <c r="G106" s="59" t="s">
        <v>249</v>
      </c>
      <c r="H106" s="216" t="s">
        <v>792</v>
      </c>
      <c r="I106" s="61" t="s">
        <v>220</v>
      </c>
      <c r="J106" s="186" t="s">
        <v>267</v>
      </c>
      <c r="K106" s="62">
        <v>3</v>
      </c>
      <c r="L106" s="63" t="str">
        <f>IF(ISERROR(VLOOKUP(K106,Eje_Pilar_Prop!$C$2:$E$104,2,FALSE))," ",VLOOKUP(K106,Eje_Pilar_Prop!$C$2:$E$104,2,FALSE))</f>
        <v>Igualdad y autonomía para una Bogotá incluyente</v>
      </c>
      <c r="M106" s="63" t="str">
        <f>IF(ISERROR(VLOOKUP(K106,Eje_Pilar_Prop!$C$2:$E$104,3,FALSE))," ",VLOOKUP(K106,Eje_Pilar_Prop!$C$2:$E$104,3,FALSE))</f>
        <v>Pilar 1 Igualdad de Calidad de Vida</v>
      </c>
      <c r="N106" s="192" t="s">
        <v>605</v>
      </c>
      <c r="O106" s="192" t="s">
        <v>609</v>
      </c>
      <c r="P106" s="192" t="s">
        <v>601</v>
      </c>
      <c r="Q106" s="212">
        <v>31449600</v>
      </c>
      <c r="R106" s="66"/>
      <c r="S106" s="67"/>
      <c r="T106" s="71">
        <v>1</v>
      </c>
      <c r="U106" s="212">
        <v>9828000</v>
      </c>
      <c r="V106" s="69">
        <f t="shared" si="17"/>
        <v>41277600</v>
      </c>
      <c r="W106" s="212">
        <v>26535600</v>
      </c>
      <c r="X106" s="207">
        <v>44001</v>
      </c>
      <c r="Y106" s="207">
        <v>44001</v>
      </c>
      <c r="Z106" s="208">
        <v>44196</v>
      </c>
      <c r="AA106" s="198">
        <v>192</v>
      </c>
      <c r="AB106" s="71">
        <v>1</v>
      </c>
      <c r="AC106" s="245">
        <v>60</v>
      </c>
      <c r="AD106" s="173"/>
      <c r="AE106" s="136"/>
      <c r="AF106" s="70"/>
      <c r="AG106" s="65"/>
      <c r="AH106" s="57"/>
      <c r="AI106" s="57" t="s">
        <v>598</v>
      </c>
      <c r="AJ106" s="57"/>
      <c r="AK106" s="57"/>
      <c r="AL106" s="72">
        <f t="shared" si="19"/>
        <v>0.6428571428571429</v>
      </c>
      <c r="AN106" s="112">
        <f>IF(SUMPRODUCT((A$14:A106=A106)*(B$14:B106=B106)*(D$14:D106=D106))&gt;1,0,1)</f>
        <v>1</v>
      </c>
      <c r="AO106" s="73" t="str">
        <f t="shared" si="14"/>
        <v>Contratos de prestación de servicios profesionales y de apoyo a la gestión</v>
      </c>
      <c r="AP106" s="73" t="str">
        <f t="shared" si="15"/>
        <v>Contratación directa</v>
      </c>
      <c r="AQ106" s="74" t="str">
        <f>IF(ISBLANK(G106),1,IFERROR(VLOOKUP(G106,Tipo!$C$12:$C$27,1,FALSE),"NO"))</f>
        <v>Prestación de servicios profesionales y de apoyo a la gestión, o para la ejecución de trabajos artísticos que sólo puedan encomendarse a determinadas personas naturales;</v>
      </c>
      <c r="AR106" s="73" t="str">
        <f t="shared" si="16"/>
        <v>Inversión</v>
      </c>
      <c r="AS106" s="73" t="str">
        <f>IF(ISBLANK(K106),1,IFERROR(VLOOKUP(K106,Eje_Pilar_Prop!C88:C189,1,FALSE),"NO"))</f>
        <v>NO</v>
      </c>
      <c r="AT106" s="73" t="str">
        <f t="shared" si="13"/>
        <v>SECOP II</v>
      </c>
      <c r="AU106" s="38">
        <f t="shared" si="18"/>
        <v>1</v>
      </c>
      <c r="AV106" s="73" t="str">
        <f t="shared" si="12"/>
        <v>Bogotá Mejor para Todos</v>
      </c>
    </row>
    <row r="107" spans="1:48" ht="45" customHeight="1">
      <c r="A107" s="191">
        <v>96</v>
      </c>
      <c r="B107" s="171">
        <v>2020</v>
      </c>
      <c r="C107" s="170" t="s">
        <v>264</v>
      </c>
      <c r="D107" s="192" t="s">
        <v>780</v>
      </c>
      <c r="E107" s="60" t="s">
        <v>225</v>
      </c>
      <c r="F107" s="58" t="s">
        <v>219</v>
      </c>
      <c r="G107" s="59" t="s">
        <v>249</v>
      </c>
      <c r="H107" s="200" t="s">
        <v>793</v>
      </c>
      <c r="I107" s="61" t="s">
        <v>220</v>
      </c>
      <c r="J107" s="186" t="s">
        <v>267</v>
      </c>
      <c r="K107" s="62">
        <v>45</v>
      </c>
      <c r="L107" s="63" t="str">
        <f>IF(ISERROR(VLOOKUP(K107,Eje_Pilar_Prop!$C$2:$E$104,2,FALSE))," ",VLOOKUP(K107,Eje_Pilar_Prop!$C$2:$E$104,2,FALSE))</f>
        <v>Gobernanza e influencia local, regional e internacional</v>
      </c>
      <c r="M107" s="63" t="str">
        <f>IF(ISERROR(VLOOKUP(K107,Eje_Pilar_Prop!$C$2:$E$104,3,FALSE))," ",VLOOKUP(K107,Eje_Pilar_Prop!$C$2:$E$104,3,FALSE))</f>
        <v>Eje Transversal 4 Gobierno Legitimo, Fortalecimiento Local y Eficiencia</v>
      </c>
      <c r="N107" s="192" t="s">
        <v>523</v>
      </c>
      <c r="O107" s="192" t="s">
        <v>526</v>
      </c>
      <c r="P107" s="192" t="s">
        <v>561</v>
      </c>
      <c r="Q107" s="212">
        <v>16281600</v>
      </c>
      <c r="R107" s="66"/>
      <c r="S107" s="67"/>
      <c r="T107" s="71">
        <v>1</v>
      </c>
      <c r="U107" s="212">
        <v>2544000</v>
      </c>
      <c r="V107" s="69">
        <f t="shared" si="17"/>
        <v>18825600</v>
      </c>
      <c r="W107" s="212">
        <v>13737600</v>
      </c>
      <c r="X107" s="207">
        <v>44001</v>
      </c>
      <c r="Y107" s="207">
        <v>44001</v>
      </c>
      <c r="Z107" s="208">
        <v>44196</v>
      </c>
      <c r="AA107" s="198">
        <v>192</v>
      </c>
      <c r="AB107" s="71">
        <v>1</v>
      </c>
      <c r="AC107" s="246">
        <v>30</v>
      </c>
      <c r="AD107" s="173"/>
      <c r="AE107" s="136"/>
      <c r="AF107" s="70"/>
      <c r="AG107" s="65"/>
      <c r="AH107" s="57"/>
      <c r="AI107" s="57" t="s">
        <v>598</v>
      </c>
      <c r="AJ107" s="57"/>
      <c r="AK107" s="57"/>
      <c r="AL107" s="72">
        <f t="shared" si="19"/>
        <v>0.72972972972972971</v>
      </c>
      <c r="AN107" s="112">
        <f>IF(SUMPRODUCT((A$14:A107=A107)*(B$14:B107=B107)*(D$14:D107=D107))&gt;1,0,1)</f>
        <v>1</v>
      </c>
      <c r="AO107" s="73" t="str">
        <f t="shared" si="14"/>
        <v>Contratos de prestación de servicios profesionales y de apoyo a la gestión</v>
      </c>
      <c r="AP107" s="73" t="str">
        <f t="shared" si="15"/>
        <v>Contratación directa</v>
      </c>
      <c r="AQ107" s="74" t="str">
        <f>IF(ISBLANK(G107),1,IFERROR(VLOOKUP(G107,Tipo!$C$12:$C$27,1,FALSE),"NO"))</f>
        <v>Prestación de servicios profesionales y de apoyo a la gestión, o para la ejecución de trabajos artísticos que sólo puedan encomendarse a determinadas personas naturales;</v>
      </c>
      <c r="AR107" s="73" t="str">
        <f t="shared" si="16"/>
        <v>Inversión</v>
      </c>
      <c r="AS107" s="73" t="str">
        <f>IF(ISBLANK(K107),1,IFERROR(VLOOKUP(K107,Eje_Pilar_Prop!C89:C190,1,FALSE),"NO"))</f>
        <v>NO</v>
      </c>
      <c r="AT107" s="73" t="str">
        <f t="shared" si="13"/>
        <v>SECOP II</v>
      </c>
      <c r="AU107" s="38">
        <f t="shared" si="18"/>
        <v>1</v>
      </c>
      <c r="AV107" s="73" t="str">
        <f t="shared" si="12"/>
        <v>Bogotá Mejor para Todos</v>
      </c>
    </row>
    <row r="108" spans="1:48" ht="45" customHeight="1">
      <c r="A108" s="191">
        <v>97</v>
      </c>
      <c r="B108" s="171">
        <v>2020</v>
      </c>
      <c r="C108" s="170" t="s">
        <v>264</v>
      </c>
      <c r="D108" s="192" t="s">
        <v>781</v>
      </c>
      <c r="E108" s="60" t="s">
        <v>225</v>
      </c>
      <c r="F108" s="58" t="s">
        <v>219</v>
      </c>
      <c r="G108" s="59" t="s">
        <v>249</v>
      </c>
      <c r="H108" s="216" t="s">
        <v>794</v>
      </c>
      <c r="I108" s="61" t="s">
        <v>220</v>
      </c>
      <c r="J108" s="186" t="s">
        <v>267</v>
      </c>
      <c r="K108" s="62">
        <v>17</v>
      </c>
      <c r="L108" s="63" t="str">
        <f>IF(ISERROR(VLOOKUP(K108,Eje_Pilar_Prop!$C$2:$E$104,2,FALSE))," ",VLOOKUP(K108,Eje_Pilar_Prop!$C$2:$E$104,2,FALSE))</f>
        <v>Espacio público, derecho de todos</v>
      </c>
      <c r="M108" s="63" t="str">
        <f>IF(ISERROR(VLOOKUP(K108,Eje_Pilar_Prop!$C$2:$E$104,3,FALSE))," ",VLOOKUP(K108,Eje_Pilar_Prop!$C$2:$E$104,3,FALSE))</f>
        <v>Pilar 2 Democracía Urbana</v>
      </c>
      <c r="N108" s="192" t="s">
        <v>524</v>
      </c>
      <c r="O108" s="192" t="s">
        <v>544</v>
      </c>
      <c r="P108" s="192" t="s">
        <v>578</v>
      </c>
      <c r="Q108" s="212">
        <v>26880000</v>
      </c>
      <c r="R108" s="66"/>
      <c r="S108" s="67"/>
      <c r="T108" s="71">
        <v>1</v>
      </c>
      <c r="U108" s="212">
        <v>4200000</v>
      </c>
      <c r="V108" s="69">
        <f t="shared" si="17"/>
        <v>31080000</v>
      </c>
      <c r="W108" s="212">
        <v>22680000</v>
      </c>
      <c r="X108" s="207">
        <v>44001</v>
      </c>
      <c r="Y108" s="207">
        <v>44001</v>
      </c>
      <c r="Z108" s="208">
        <v>44196</v>
      </c>
      <c r="AA108" s="198">
        <v>192</v>
      </c>
      <c r="AB108" s="71">
        <v>1</v>
      </c>
      <c r="AC108" s="247">
        <v>30</v>
      </c>
      <c r="AD108" s="173"/>
      <c r="AE108" s="136"/>
      <c r="AF108" s="70"/>
      <c r="AG108" s="65"/>
      <c r="AH108" s="57"/>
      <c r="AI108" s="57" t="s">
        <v>598</v>
      </c>
      <c r="AJ108" s="57"/>
      <c r="AK108" s="57"/>
      <c r="AL108" s="72">
        <f t="shared" si="19"/>
        <v>0.72972972972972971</v>
      </c>
      <c r="AN108" s="112">
        <f>IF(SUMPRODUCT((A$14:A108=A108)*(B$14:B108=B108)*(D$14:D108=D108))&gt;1,0,1)</f>
        <v>1</v>
      </c>
      <c r="AO108" s="73" t="str">
        <f t="shared" si="14"/>
        <v>Contratos de prestación de servicios profesionales y de apoyo a la gestión</v>
      </c>
      <c r="AP108" s="73" t="str">
        <f t="shared" si="15"/>
        <v>Contratación directa</v>
      </c>
      <c r="AQ108" s="74" t="str">
        <f>IF(ISBLANK(G108),1,IFERROR(VLOOKUP(G108,Tipo!$C$12:$C$27,1,FALSE),"NO"))</f>
        <v>Prestación de servicios profesionales y de apoyo a la gestión, o para la ejecución de trabajos artísticos que sólo puedan encomendarse a determinadas personas naturales;</v>
      </c>
      <c r="AR108" s="73" t="str">
        <f t="shared" si="16"/>
        <v>Inversión</v>
      </c>
      <c r="AS108" s="73" t="str">
        <f>IF(ISBLANK(K108),1,IFERROR(VLOOKUP(K108,Eje_Pilar_Prop!C90:C191,1,FALSE),"NO"))</f>
        <v>NO</v>
      </c>
      <c r="AT108" s="73" t="str">
        <f t="shared" si="13"/>
        <v>SECOP II</v>
      </c>
      <c r="AU108" s="38">
        <f t="shared" si="18"/>
        <v>1</v>
      </c>
      <c r="AV108" s="73" t="str">
        <f t="shared" si="12"/>
        <v>Bogotá Mejor para Todos</v>
      </c>
    </row>
    <row r="109" spans="1:48" ht="45" customHeight="1">
      <c r="A109" s="192" t="s">
        <v>797</v>
      </c>
      <c r="B109" s="171">
        <v>2020</v>
      </c>
      <c r="C109" s="170" t="s">
        <v>262</v>
      </c>
      <c r="D109" s="192" t="s">
        <v>798</v>
      </c>
      <c r="E109" s="60" t="s">
        <v>237</v>
      </c>
      <c r="F109" s="58" t="s">
        <v>219</v>
      </c>
      <c r="G109" s="59" t="s">
        <v>235</v>
      </c>
      <c r="H109" s="200" t="s">
        <v>938</v>
      </c>
      <c r="I109" s="61" t="s">
        <v>220</v>
      </c>
      <c r="J109" s="186" t="s">
        <v>267</v>
      </c>
      <c r="K109" s="62">
        <v>45</v>
      </c>
      <c r="L109" s="63" t="str">
        <f>IF(ISERROR(VLOOKUP(K109,Eje_Pilar_Prop!$C$2:$E$104,2,FALSE))," ",VLOOKUP(K109,Eje_Pilar_Prop!$C$2:$E$104,2,FALSE))</f>
        <v>Gobernanza e influencia local, regional e internacional</v>
      </c>
      <c r="M109" s="63" t="str">
        <f>IF(ISERROR(VLOOKUP(K109,Eje_Pilar_Prop!$C$2:$E$104,3,FALSE))," ",VLOOKUP(K109,Eje_Pilar_Prop!$C$2:$E$104,3,FALSE))</f>
        <v>Eje Transversal 4 Gobierno Legitimo, Fortalecimiento Local y Eficiencia</v>
      </c>
      <c r="N109" s="192" t="s">
        <v>763</v>
      </c>
      <c r="O109" s="192" t="s">
        <v>939</v>
      </c>
      <c r="P109" s="192" t="s">
        <v>906</v>
      </c>
      <c r="Q109" s="212">
        <v>27086562</v>
      </c>
      <c r="R109" s="66"/>
      <c r="S109" s="67"/>
      <c r="T109" s="68"/>
      <c r="U109" s="65"/>
      <c r="V109" s="69">
        <f t="shared" si="17"/>
        <v>27086562</v>
      </c>
      <c r="W109" s="135">
        <v>0</v>
      </c>
      <c r="X109" s="248">
        <v>44004</v>
      </c>
      <c r="Y109" s="249">
        <v>44015</v>
      </c>
      <c r="Z109" s="250">
        <v>44048</v>
      </c>
      <c r="AA109" s="71">
        <v>36</v>
      </c>
      <c r="AB109" s="71"/>
      <c r="AC109" s="71"/>
      <c r="AD109" s="173"/>
      <c r="AE109" s="136"/>
      <c r="AF109" s="70"/>
      <c r="AG109" s="65"/>
      <c r="AH109" s="57"/>
      <c r="AI109" s="57"/>
      <c r="AJ109" s="57" t="s">
        <v>598</v>
      </c>
      <c r="AK109" s="57"/>
      <c r="AL109" s="72">
        <f t="shared" si="19"/>
        <v>0</v>
      </c>
      <c r="AN109" s="112">
        <f>IF(SUMPRODUCT((A$14:A109=A109)*(B$14:B109=B109)*(D$14:D109=D109))&gt;1,0,1)</f>
        <v>1</v>
      </c>
      <c r="AO109" s="73" t="str">
        <f t="shared" si="14"/>
        <v xml:space="preserve">Convenios de apoyo y/o convenios de asociación </v>
      </c>
      <c r="AP109" s="73" t="str">
        <f t="shared" si="15"/>
        <v>Contratación directa</v>
      </c>
      <c r="AQ109" s="74" t="str">
        <f>IF(ISBLANK(G109),1,IFERROR(VLOOKUP(G109,Tipo!$C$12:$C$27,1,FALSE),"NO"))</f>
        <v>Contratos interadministrativos</v>
      </c>
      <c r="AR109" s="73" t="str">
        <f t="shared" si="16"/>
        <v>Inversión</v>
      </c>
      <c r="AS109" s="73" t="str">
        <f>IF(ISBLANK(K109),1,IFERROR(VLOOKUP(K109,Eje_Pilar_Prop!C91:C192,1,FALSE),"NO"))</f>
        <v>NO</v>
      </c>
      <c r="AT109" s="73" t="str">
        <f t="shared" si="13"/>
        <v>SECOP I</v>
      </c>
      <c r="AU109" s="38">
        <f t="shared" si="18"/>
        <v>1</v>
      </c>
      <c r="AV109" s="73" t="str">
        <f t="shared" si="12"/>
        <v>Bogotá Mejor para Todos</v>
      </c>
    </row>
    <row r="110" spans="1:48" ht="45" customHeight="1">
      <c r="A110" s="191">
        <v>100</v>
      </c>
      <c r="B110" s="171">
        <v>2020</v>
      </c>
      <c r="C110" s="170" t="s">
        <v>264</v>
      </c>
      <c r="D110" s="192" t="s">
        <v>799</v>
      </c>
      <c r="E110" s="60" t="s">
        <v>225</v>
      </c>
      <c r="F110" s="58" t="s">
        <v>219</v>
      </c>
      <c r="G110" s="59" t="s">
        <v>249</v>
      </c>
      <c r="H110" s="216" t="s">
        <v>857</v>
      </c>
      <c r="I110" s="61" t="s">
        <v>220</v>
      </c>
      <c r="J110" s="186" t="s">
        <v>267</v>
      </c>
      <c r="K110" s="62">
        <v>17</v>
      </c>
      <c r="L110" s="63" t="str">
        <f>IF(ISERROR(VLOOKUP(K110,Eje_Pilar_Prop!$C$2:$E$104,2,FALSE))," ",VLOOKUP(K110,Eje_Pilar_Prop!$C$2:$E$104,2,FALSE))</f>
        <v>Espacio público, derecho de todos</v>
      </c>
      <c r="M110" s="63" t="str">
        <f>IF(ISERROR(VLOOKUP(K110,Eje_Pilar_Prop!$C$2:$E$104,3,FALSE))," ",VLOOKUP(K110,Eje_Pilar_Prop!$C$2:$E$104,3,FALSE))</f>
        <v>Pilar 2 Democracía Urbana</v>
      </c>
      <c r="N110" s="192" t="s">
        <v>603</v>
      </c>
      <c r="O110" s="198" t="s">
        <v>607</v>
      </c>
      <c r="P110" s="192" t="s">
        <v>600</v>
      </c>
      <c r="Q110" s="212">
        <v>27912600</v>
      </c>
      <c r="R110" s="66"/>
      <c r="S110" s="67"/>
      <c r="T110" s="68"/>
      <c r="U110" s="65"/>
      <c r="V110" s="69">
        <f t="shared" si="17"/>
        <v>27912600</v>
      </c>
      <c r="W110" s="212">
        <v>24501060</v>
      </c>
      <c r="X110" s="207">
        <v>44005</v>
      </c>
      <c r="Y110" s="250">
        <v>44005</v>
      </c>
      <c r="Z110" s="208">
        <v>44188</v>
      </c>
      <c r="AA110" s="71">
        <v>180</v>
      </c>
      <c r="AB110" s="71"/>
      <c r="AC110" s="71"/>
      <c r="AD110" s="173"/>
      <c r="AE110" s="136"/>
      <c r="AF110" s="70"/>
      <c r="AG110" s="65"/>
      <c r="AH110" s="57"/>
      <c r="AI110" s="57"/>
      <c r="AJ110" s="57" t="s">
        <v>598</v>
      </c>
      <c r="AK110" s="57"/>
      <c r="AL110" s="72">
        <f t="shared" si="19"/>
        <v>0.87777777777777777</v>
      </c>
      <c r="AN110" s="112">
        <f>IF(SUMPRODUCT((A$14:A110=A110)*(B$14:B110=B110)*(D$14:D110=D110))&gt;1,0,1)</f>
        <v>1</v>
      </c>
      <c r="AO110" s="73" t="str">
        <f t="shared" si="14"/>
        <v>Contratos de prestación de servicios profesionales y de apoyo a la gestión</v>
      </c>
      <c r="AP110" s="73" t="str">
        <f t="shared" si="15"/>
        <v>Contratación directa</v>
      </c>
      <c r="AQ110" s="74" t="str">
        <f>IF(ISBLANK(G110),1,IFERROR(VLOOKUP(G110,Tipo!$C$12:$C$27,1,FALSE),"NO"))</f>
        <v>Prestación de servicios profesionales y de apoyo a la gestión, o para la ejecución de trabajos artísticos que sólo puedan encomendarse a determinadas personas naturales;</v>
      </c>
      <c r="AR110" s="73" t="str">
        <f t="shared" si="16"/>
        <v>Inversión</v>
      </c>
      <c r="AS110" s="73" t="str">
        <f>IF(ISBLANK(K110),1,IFERROR(VLOOKUP(K110,Eje_Pilar_Prop!C92:C193,1,FALSE),"NO"))</f>
        <v>NO</v>
      </c>
      <c r="AT110" s="73" t="str">
        <f t="shared" si="13"/>
        <v>SECOP II</v>
      </c>
      <c r="AU110" s="38">
        <f t="shared" si="18"/>
        <v>1</v>
      </c>
      <c r="AV110" s="73" t="str">
        <f t="shared" si="12"/>
        <v>Bogotá Mejor para Todos</v>
      </c>
    </row>
    <row r="111" spans="1:48" ht="45" customHeight="1">
      <c r="A111" s="191">
        <v>101</v>
      </c>
      <c r="B111" s="171">
        <v>2020</v>
      </c>
      <c r="C111" s="170" t="s">
        <v>264</v>
      </c>
      <c r="D111" s="192" t="s">
        <v>800</v>
      </c>
      <c r="E111" s="60" t="s">
        <v>225</v>
      </c>
      <c r="F111" s="58" t="s">
        <v>219</v>
      </c>
      <c r="G111" s="59" t="s">
        <v>249</v>
      </c>
      <c r="H111" s="200" t="s">
        <v>858</v>
      </c>
      <c r="I111" s="61" t="s">
        <v>220</v>
      </c>
      <c r="J111" s="186" t="s">
        <v>267</v>
      </c>
      <c r="K111" s="62">
        <v>19</v>
      </c>
      <c r="L111" s="63" t="str">
        <f>IF(ISERROR(VLOOKUP(K111,Eje_Pilar_Prop!$C$2:$E$104,2,FALSE))," ",VLOOKUP(K111,Eje_Pilar_Prop!$C$2:$E$104,2,FALSE))</f>
        <v>Seguridad y convivencia para todos</v>
      </c>
      <c r="M111" s="63" t="str">
        <f>IF(ISERROR(VLOOKUP(K111,Eje_Pilar_Prop!$C$2:$E$104,3,FALSE))," ",VLOOKUP(K111,Eje_Pilar_Prop!$C$2:$E$104,3,FALSE))</f>
        <v>Pilar 3 Construcción de Comunidad y Cultura Ciudadana</v>
      </c>
      <c r="N111" s="192" t="s">
        <v>602</v>
      </c>
      <c r="O111" s="192" t="s">
        <v>606</v>
      </c>
      <c r="P111" s="192" t="s">
        <v>599</v>
      </c>
      <c r="Q111" s="212">
        <v>36855520</v>
      </c>
      <c r="R111" s="66"/>
      <c r="S111" s="67"/>
      <c r="T111" s="68">
        <v>1</v>
      </c>
      <c r="U111" s="224">
        <v>5881200</v>
      </c>
      <c r="V111" s="69">
        <f t="shared" si="17"/>
        <v>42736720</v>
      </c>
      <c r="W111" s="212">
        <v>34503040</v>
      </c>
      <c r="X111" s="251">
        <v>44005</v>
      </c>
      <c r="Y111" s="252">
        <v>44005</v>
      </c>
      <c r="Z111" s="208">
        <v>44196</v>
      </c>
      <c r="AA111" s="71">
        <v>188</v>
      </c>
      <c r="AB111" s="71">
        <v>1</v>
      </c>
      <c r="AC111" s="71">
        <v>30</v>
      </c>
      <c r="AD111" s="173"/>
      <c r="AE111" s="136"/>
      <c r="AF111" s="70"/>
      <c r="AG111" s="65"/>
      <c r="AH111" s="57"/>
      <c r="AI111" s="57" t="s">
        <v>598</v>
      </c>
      <c r="AJ111" s="57"/>
      <c r="AK111" s="57"/>
      <c r="AL111" s="72">
        <f t="shared" si="19"/>
        <v>0.80733944954128445</v>
      </c>
      <c r="AN111" s="112">
        <f>IF(SUMPRODUCT((A$14:A111=A111)*(B$14:B111=B111)*(D$14:D111=D111))&gt;1,0,1)</f>
        <v>1</v>
      </c>
      <c r="AO111" s="73" t="str">
        <f t="shared" si="14"/>
        <v>Contratos de prestación de servicios profesionales y de apoyo a la gestión</v>
      </c>
      <c r="AP111" s="73" t="str">
        <f t="shared" si="15"/>
        <v>Contratación directa</v>
      </c>
      <c r="AQ111" s="74" t="str">
        <f>IF(ISBLANK(G111),1,IFERROR(VLOOKUP(G111,Tipo!$C$12:$C$27,1,FALSE),"NO"))</f>
        <v>Prestación de servicios profesionales y de apoyo a la gestión, o para la ejecución de trabajos artísticos que sólo puedan encomendarse a determinadas personas naturales;</v>
      </c>
      <c r="AR111" s="73" t="str">
        <f t="shared" si="16"/>
        <v>Inversión</v>
      </c>
      <c r="AS111" s="73" t="str">
        <f>IF(ISBLANK(K111),1,IFERROR(VLOOKUP(K111,Eje_Pilar_Prop!C93:C194,1,FALSE),"NO"))</f>
        <v>NO</v>
      </c>
      <c r="AT111" s="73" t="str">
        <f t="shared" si="13"/>
        <v>SECOP II</v>
      </c>
      <c r="AU111" s="38">
        <f t="shared" si="18"/>
        <v>1</v>
      </c>
      <c r="AV111" s="73" t="str">
        <f t="shared" si="12"/>
        <v>Bogotá Mejor para Todos</v>
      </c>
    </row>
    <row r="112" spans="1:48" ht="45" customHeight="1">
      <c r="A112" s="191">
        <v>102</v>
      </c>
      <c r="B112" s="171">
        <v>2020</v>
      </c>
      <c r="C112" s="170" t="s">
        <v>264</v>
      </c>
      <c r="D112" s="192" t="s">
        <v>801</v>
      </c>
      <c r="E112" s="60" t="s">
        <v>225</v>
      </c>
      <c r="F112" s="58" t="s">
        <v>219</v>
      </c>
      <c r="G112" s="59" t="s">
        <v>249</v>
      </c>
      <c r="H112" s="216" t="s">
        <v>859</v>
      </c>
      <c r="I112" s="61" t="s">
        <v>220</v>
      </c>
      <c r="J112" s="186" t="s">
        <v>267</v>
      </c>
      <c r="K112" s="62">
        <v>3</v>
      </c>
      <c r="L112" s="63" t="str">
        <f>IF(ISERROR(VLOOKUP(K112,Eje_Pilar_Prop!$C$2:$E$104,2,FALSE))," ",VLOOKUP(K112,Eje_Pilar_Prop!$C$2:$E$104,2,FALSE))</f>
        <v>Igualdad y autonomía para una Bogotá incluyente</v>
      </c>
      <c r="M112" s="63" t="str">
        <f>IF(ISERROR(VLOOKUP(K112,Eje_Pilar_Prop!$C$2:$E$104,3,FALSE))," ",VLOOKUP(K112,Eje_Pilar_Prop!$C$2:$E$104,3,FALSE))</f>
        <v>Pilar 1 Igualdad de Calidad de Vida</v>
      </c>
      <c r="N112" s="192" t="s">
        <v>605</v>
      </c>
      <c r="O112" s="192" t="s">
        <v>648</v>
      </c>
      <c r="P112" s="192" t="s">
        <v>658</v>
      </c>
      <c r="Q112" s="229">
        <v>21562980</v>
      </c>
      <c r="R112" s="66"/>
      <c r="S112" s="67"/>
      <c r="T112" s="68">
        <v>1</v>
      </c>
      <c r="U112" s="229">
        <v>6955800</v>
      </c>
      <c r="V112" s="69">
        <f t="shared" si="17"/>
        <v>28518780</v>
      </c>
      <c r="W112" s="212">
        <v>18085080</v>
      </c>
      <c r="X112" s="207">
        <v>44007</v>
      </c>
      <c r="Y112" s="253">
        <v>44007</v>
      </c>
      <c r="Z112" s="253">
        <v>44196</v>
      </c>
      <c r="AA112" s="71">
        <v>186</v>
      </c>
      <c r="AB112" s="71">
        <v>1</v>
      </c>
      <c r="AC112" s="71">
        <v>60</v>
      </c>
      <c r="AD112" s="173"/>
      <c r="AE112" s="136"/>
      <c r="AF112" s="70"/>
      <c r="AG112" s="65"/>
      <c r="AH112" s="57"/>
      <c r="AI112" s="57" t="s">
        <v>598</v>
      </c>
      <c r="AJ112" s="57"/>
      <c r="AK112" s="57"/>
      <c r="AL112" s="72">
        <f t="shared" si="19"/>
        <v>0.63414634146341464</v>
      </c>
      <c r="AN112" s="112">
        <f>IF(SUMPRODUCT((A$14:A112=A112)*(B$14:B112=B112)*(D$14:D112=D112))&gt;1,0,1)</f>
        <v>1</v>
      </c>
      <c r="AO112" s="73" t="str">
        <f t="shared" si="14"/>
        <v>Contratos de prestación de servicios profesionales y de apoyo a la gestión</v>
      </c>
      <c r="AP112" s="73" t="str">
        <f t="shared" si="15"/>
        <v>Contratación directa</v>
      </c>
      <c r="AQ112" s="74" t="str">
        <f>IF(ISBLANK(G112),1,IFERROR(VLOOKUP(G112,Tipo!$C$12:$C$27,1,FALSE),"NO"))</f>
        <v>Prestación de servicios profesionales y de apoyo a la gestión, o para la ejecución de trabajos artísticos que sólo puedan encomendarse a determinadas personas naturales;</v>
      </c>
      <c r="AR112" s="73" t="str">
        <f t="shared" si="16"/>
        <v>Inversión</v>
      </c>
      <c r="AS112" s="73" t="str">
        <f>IF(ISBLANK(K112),1,IFERROR(VLOOKUP(K112,Eje_Pilar_Prop!C94:C195,1,FALSE),"NO"))</f>
        <v>NO</v>
      </c>
      <c r="AT112" s="73" t="str">
        <f t="shared" si="13"/>
        <v>SECOP II</v>
      </c>
      <c r="AU112" s="38">
        <f t="shared" si="18"/>
        <v>1</v>
      </c>
      <c r="AV112" s="73" t="str">
        <f t="shared" si="12"/>
        <v>Bogotá Mejor para Todos</v>
      </c>
    </row>
    <row r="113" spans="1:48" ht="45" customHeight="1">
      <c r="A113" s="191">
        <v>103</v>
      </c>
      <c r="B113" s="171">
        <v>2020</v>
      </c>
      <c r="C113" s="170" t="s">
        <v>264</v>
      </c>
      <c r="D113" s="192" t="s">
        <v>802</v>
      </c>
      <c r="E113" s="60" t="s">
        <v>225</v>
      </c>
      <c r="F113" s="58" t="s">
        <v>219</v>
      </c>
      <c r="G113" s="59" t="s">
        <v>249</v>
      </c>
      <c r="H113" s="216" t="s">
        <v>860</v>
      </c>
      <c r="I113" s="61" t="s">
        <v>220</v>
      </c>
      <c r="J113" s="186" t="s">
        <v>267</v>
      </c>
      <c r="K113" s="62">
        <v>45</v>
      </c>
      <c r="L113" s="63" t="str">
        <f>IF(ISERROR(VLOOKUP(K113,Eje_Pilar_Prop!$C$2:$E$104,2,FALSE))," ",VLOOKUP(K113,Eje_Pilar_Prop!$C$2:$E$104,2,FALSE))</f>
        <v>Gobernanza e influencia local, regional e internacional</v>
      </c>
      <c r="M113" s="63" t="str">
        <f>IF(ISERROR(VLOOKUP(K113,Eje_Pilar_Prop!$C$2:$E$104,3,FALSE))," ",VLOOKUP(K113,Eje_Pilar_Prop!$C$2:$E$104,3,FALSE))</f>
        <v>Eje Transversal 4 Gobierno Legitimo, Fortalecimiento Local y Eficiencia</v>
      </c>
      <c r="N113" s="192" t="s">
        <v>523</v>
      </c>
      <c r="O113" s="192" t="s">
        <v>553</v>
      </c>
      <c r="P113" s="192" t="s">
        <v>587</v>
      </c>
      <c r="Q113" s="206">
        <v>32220000</v>
      </c>
      <c r="R113" s="66"/>
      <c r="S113" s="67"/>
      <c r="T113" s="68">
        <v>1</v>
      </c>
      <c r="U113" s="206">
        <v>2685000</v>
      </c>
      <c r="V113" s="69">
        <f t="shared" si="17"/>
        <v>34905000</v>
      </c>
      <c r="W113" s="212">
        <v>27745000</v>
      </c>
      <c r="X113" s="207">
        <v>44008</v>
      </c>
      <c r="Y113" s="253">
        <v>44008</v>
      </c>
      <c r="Z113" s="208">
        <v>44190</v>
      </c>
      <c r="AA113" s="71">
        <v>180</v>
      </c>
      <c r="AB113" s="71">
        <v>1</v>
      </c>
      <c r="AC113" s="71">
        <v>15</v>
      </c>
      <c r="AD113" s="173"/>
      <c r="AE113" s="136"/>
      <c r="AF113" s="70"/>
      <c r="AG113" s="65"/>
      <c r="AH113" s="57"/>
      <c r="AI113" s="57" t="s">
        <v>598</v>
      </c>
      <c r="AJ113" s="57"/>
      <c r="AK113" s="57"/>
      <c r="AL113" s="72">
        <f t="shared" si="19"/>
        <v>0.79487179487179482</v>
      </c>
      <c r="AN113" s="112">
        <f>IF(SUMPRODUCT((A$14:A113=A113)*(B$14:B113=B113)*(D$14:D113=D113))&gt;1,0,1)</f>
        <v>1</v>
      </c>
      <c r="AO113" s="73" t="str">
        <f t="shared" si="14"/>
        <v>Contratos de prestación de servicios profesionales y de apoyo a la gestión</v>
      </c>
      <c r="AP113" s="73" t="str">
        <f t="shared" si="15"/>
        <v>Contratación directa</v>
      </c>
      <c r="AQ113" s="74" t="str">
        <f>IF(ISBLANK(G113),1,IFERROR(VLOOKUP(G113,Tipo!$C$12:$C$27,1,FALSE),"NO"))</f>
        <v>Prestación de servicios profesionales y de apoyo a la gestión, o para la ejecución de trabajos artísticos que sólo puedan encomendarse a determinadas personas naturales;</v>
      </c>
      <c r="AR113" s="73" t="str">
        <f t="shared" si="16"/>
        <v>Inversión</v>
      </c>
      <c r="AS113" s="73" t="str">
        <f>IF(ISBLANK(K113),1,IFERROR(VLOOKUP(K113,Eje_Pilar_Prop!C95:C196,1,FALSE),"NO"))</f>
        <v>NO</v>
      </c>
      <c r="AT113" s="73" t="str">
        <f t="shared" si="13"/>
        <v>SECOP II</v>
      </c>
      <c r="AU113" s="38">
        <f t="shared" si="18"/>
        <v>1</v>
      </c>
      <c r="AV113" s="73" t="str">
        <f t="shared" si="12"/>
        <v>Bogotá Mejor para Todos</v>
      </c>
    </row>
    <row r="114" spans="1:48" ht="45" customHeight="1">
      <c r="A114" s="191">
        <v>104</v>
      </c>
      <c r="B114" s="171">
        <v>2020</v>
      </c>
      <c r="C114" s="170" t="s">
        <v>264</v>
      </c>
      <c r="D114" s="217" t="s">
        <v>803</v>
      </c>
      <c r="E114" s="60" t="s">
        <v>225</v>
      </c>
      <c r="F114" s="58" t="s">
        <v>219</v>
      </c>
      <c r="G114" s="59" t="s">
        <v>249</v>
      </c>
      <c r="H114" s="233" t="s">
        <v>861</v>
      </c>
      <c r="I114" s="61" t="s">
        <v>220</v>
      </c>
      <c r="J114" s="186" t="s">
        <v>267</v>
      </c>
      <c r="K114" s="62">
        <v>45</v>
      </c>
      <c r="L114" s="63" t="str">
        <f>IF(ISERROR(VLOOKUP(K114,Eje_Pilar_Prop!$C$2:$E$104,2,FALSE))," ",VLOOKUP(K114,Eje_Pilar_Prop!$C$2:$E$104,2,FALSE))</f>
        <v>Gobernanza e influencia local, regional e internacional</v>
      </c>
      <c r="M114" s="63" t="str">
        <f>IF(ISERROR(VLOOKUP(K114,Eje_Pilar_Prop!$C$2:$E$104,3,FALSE))," ",VLOOKUP(K114,Eje_Pilar_Prop!$C$2:$E$104,3,FALSE))</f>
        <v>Eje Transversal 4 Gobierno Legitimo, Fortalecimiento Local y Eficiencia</v>
      </c>
      <c r="N114" s="192" t="s">
        <v>523</v>
      </c>
      <c r="O114" s="198" t="s">
        <v>525</v>
      </c>
      <c r="P114" s="192" t="s">
        <v>1158</v>
      </c>
      <c r="Q114" s="212">
        <v>16818000</v>
      </c>
      <c r="R114" s="66"/>
      <c r="S114" s="67"/>
      <c r="T114" s="68"/>
      <c r="U114" s="65"/>
      <c r="V114" s="69">
        <f t="shared" si="17"/>
        <v>16818000</v>
      </c>
      <c r="W114" s="212">
        <v>16818000</v>
      </c>
      <c r="X114" s="208">
        <v>44013</v>
      </c>
      <c r="Y114" s="208">
        <v>44013</v>
      </c>
      <c r="Z114" s="208">
        <v>44135</v>
      </c>
      <c r="AA114" s="71">
        <v>120</v>
      </c>
      <c r="AB114" s="71"/>
      <c r="AC114" s="71"/>
      <c r="AD114" s="173"/>
      <c r="AE114" s="136"/>
      <c r="AF114" s="70"/>
      <c r="AG114" s="65"/>
      <c r="AH114" s="57"/>
      <c r="AI114" s="57"/>
      <c r="AJ114" s="57" t="s">
        <v>598</v>
      </c>
      <c r="AK114" s="57"/>
      <c r="AL114" s="72">
        <f t="shared" si="19"/>
        <v>1</v>
      </c>
      <c r="AN114" s="112">
        <f>IF(SUMPRODUCT((A$14:A114=A114)*(B$14:B114=B114)*(D$14:D114=D114))&gt;1,0,1)</f>
        <v>1</v>
      </c>
      <c r="AO114" s="73" t="str">
        <f t="shared" si="14"/>
        <v>Contratos de prestación de servicios profesionales y de apoyo a la gestión</v>
      </c>
      <c r="AP114" s="73" t="str">
        <f t="shared" si="15"/>
        <v>Contratación directa</v>
      </c>
      <c r="AQ114" s="74" t="str">
        <f>IF(ISBLANK(G114),1,IFERROR(VLOOKUP(G114,Tipo!$C$12:$C$27,1,FALSE),"NO"))</f>
        <v>Prestación de servicios profesionales y de apoyo a la gestión, o para la ejecución de trabajos artísticos que sólo puedan encomendarse a determinadas personas naturales;</v>
      </c>
      <c r="AR114" s="73" t="str">
        <f t="shared" si="16"/>
        <v>Inversión</v>
      </c>
      <c r="AS114" s="73" t="str">
        <f>IF(ISBLANK(K114),1,IFERROR(VLOOKUP(K114,Eje_Pilar_Prop!C96:C197,1,FALSE),"NO"))</f>
        <v>NO</v>
      </c>
      <c r="AT114" s="73" t="str">
        <f t="shared" si="13"/>
        <v>SECOP II</v>
      </c>
      <c r="AU114" s="38">
        <f t="shared" si="18"/>
        <v>1</v>
      </c>
      <c r="AV114" s="73" t="str">
        <f t="shared" si="12"/>
        <v>Bogotá Mejor para Todos</v>
      </c>
    </row>
    <row r="115" spans="1:48" ht="45" customHeight="1">
      <c r="A115" s="191">
        <v>105</v>
      </c>
      <c r="B115" s="171">
        <v>2020</v>
      </c>
      <c r="C115" s="170" t="s">
        <v>264</v>
      </c>
      <c r="D115" s="217" t="s">
        <v>804</v>
      </c>
      <c r="E115" s="60" t="s">
        <v>225</v>
      </c>
      <c r="F115" s="58" t="s">
        <v>219</v>
      </c>
      <c r="G115" s="59" t="s">
        <v>249</v>
      </c>
      <c r="H115" s="233" t="s">
        <v>862</v>
      </c>
      <c r="I115" s="61" t="s">
        <v>220</v>
      </c>
      <c r="J115" s="186" t="s">
        <v>267</v>
      </c>
      <c r="K115" s="62">
        <v>17</v>
      </c>
      <c r="L115" s="63" t="str">
        <f>IF(ISERROR(VLOOKUP(K115,Eje_Pilar_Prop!$C$2:$E$104,2,FALSE))," ",VLOOKUP(K115,Eje_Pilar_Prop!$C$2:$E$104,2,FALSE))</f>
        <v>Espacio público, derecho de todos</v>
      </c>
      <c r="M115" s="63" t="str">
        <f>IF(ISERROR(VLOOKUP(K115,Eje_Pilar_Prop!$C$2:$E$104,3,FALSE))," ",VLOOKUP(K115,Eje_Pilar_Prop!$C$2:$E$104,3,FALSE))</f>
        <v>Pilar 2 Democracía Urbana</v>
      </c>
      <c r="N115" s="192" t="s">
        <v>603</v>
      </c>
      <c r="O115" s="191" t="s">
        <v>687</v>
      </c>
      <c r="P115" s="192" t="s">
        <v>697</v>
      </c>
      <c r="Q115" s="212">
        <v>27912600</v>
      </c>
      <c r="R115" s="66"/>
      <c r="S115" s="67"/>
      <c r="T115" s="68">
        <v>1</v>
      </c>
      <c r="U115" s="212">
        <v>4652100</v>
      </c>
      <c r="V115" s="69">
        <f t="shared" si="17"/>
        <v>32564700</v>
      </c>
      <c r="W115" s="212">
        <v>23260500</v>
      </c>
      <c r="X115" s="208">
        <v>44013</v>
      </c>
      <c r="Y115" s="208">
        <v>44013</v>
      </c>
      <c r="Z115" s="208">
        <v>44196</v>
      </c>
      <c r="AA115" s="71">
        <v>180</v>
      </c>
      <c r="AB115" s="71">
        <v>1</v>
      </c>
      <c r="AC115" s="71">
        <v>30</v>
      </c>
      <c r="AD115" s="173"/>
      <c r="AE115" s="136"/>
      <c r="AF115" s="70"/>
      <c r="AG115" s="65"/>
      <c r="AH115" s="57"/>
      <c r="AI115" s="57" t="s">
        <v>598</v>
      </c>
      <c r="AJ115" s="57"/>
      <c r="AK115" s="57"/>
      <c r="AL115" s="72">
        <f t="shared" si="19"/>
        <v>0.7142857142857143</v>
      </c>
      <c r="AN115" s="112">
        <f>IF(SUMPRODUCT((A$14:A115=A115)*(B$14:B115=B115)*(D$14:D115=D115))&gt;1,0,1)</f>
        <v>1</v>
      </c>
      <c r="AO115" s="73" t="str">
        <f t="shared" si="14"/>
        <v>Contratos de prestación de servicios profesionales y de apoyo a la gestión</v>
      </c>
      <c r="AP115" s="73" t="str">
        <f t="shared" si="15"/>
        <v>Contratación directa</v>
      </c>
      <c r="AQ115" s="74" t="str">
        <f>IF(ISBLANK(G115),1,IFERROR(VLOOKUP(G115,Tipo!$C$12:$C$27,1,FALSE),"NO"))</f>
        <v>Prestación de servicios profesionales y de apoyo a la gestión, o para la ejecución de trabajos artísticos que sólo puedan encomendarse a determinadas personas naturales;</v>
      </c>
      <c r="AR115" s="73" t="str">
        <f t="shared" si="16"/>
        <v>Inversión</v>
      </c>
      <c r="AS115" s="73" t="str">
        <f>IF(ISBLANK(K115),1,IFERROR(VLOOKUP(K115,Eje_Pilar_Prop!C97:C198,1,FALSE),"NO"))</f>
        <v>NO</v>
      </c>
      <c r="AT115" s="73" t="str">
        <f t="shared" si="13"/>
        <v>SECOP II</v>
      </c>
      <c r="AU115" s="38">
        <f t="shared" si="18"/>
        <v>1</v>
      </c>
      <c r="AV115" s="73" t="str">
        <f t="shared" si="12"/>
        <v>Bogotá Mejor para Todos</v>
      </c>
    </row>
    <row r="116" spans="1:48" ht="45" customHeight="1">
      <c r="A116" s="191">
        <v>106</v>
      </c>
      <c r="B116" s="171">
        <v>2020</v>
      </c>
      <c r="C116" s="170" t="s">
        <v>264</v>
      </c>
      <c r="D116" s="217" t="s">
        <v>805</v>
      </c>
      <c r="E116" s="60" t="s">
        <v>225</v>
      </c>
      <c r="F116" s="58" t="s">
        <v>219</v>
      </c>
      <c r="G116" s="59" t="s">
        <v>249</v>
      </c>
      <c r="H116" s="200" t="s">
        <v>514</v>
      </c>
      <c r="I116" s="61" t="s">
        <v>220</v>
      </c>
      <c r="J116" s="186" t="s">
        <v>267</v>
      </c>
      <c r="K116" s="62">
        <v>17</v>
      </c>
      <c r="L116" s="63" t="str">
        <f>IF(ISERROR(VLOOKUP(K116,Eje_Pilar_Prop!$C$2:$E$104,2,FALSE))," ",VLOOKUP(K116,Eje_Pilar_Prop!$C$2:$E$104,2,FALSE))</f>
        <v>Espacio público, derecho de todos</v>
      </c>
      <c r="M116" s="63" t="str">
        <f>IF(ISERROR(VLOOKUP(K116,Eje_Pilar_Prop!$C$2:$E$104,3,FALSE))," ",VLOOKUP(K116,Eje_Pilar_Prop!$C$2:$E$104,3,FALSE))</f>
        <v>Pilar 2 Democracía Urbana</v>
      </c>
      <c r="N116" s="192" t="s">
        <v>524</v>
      </c>
      <c r="O116" s="192" t="s">
        <v>552</v>
      </c>
      <c r="P116" s="192" t="s">
        <v>586</v>
      </c>
      <c r="Q116" s="206">
        <v>42660000</v>
      </c>
      <c r="R116" s="206"/>
      <c r="S116" s="206"/>
      <c r="T116" s="68">
        <v>1</v>
      </c>
      <c r="U116" s="206">
        <v>7110000</v>
      </c>
      <c r="V116" s="69">
        <f t="shared" si="17"/>
        <v>49770000</v>
      </c>
      <c r="W116" s="212">
        <v>35550000</v>
      </c>
      <c r="X116" s="208">
        <v>44013</v>
      </c>
      <c r="Y116" s="208">
        <v>44013</v>
      </c>
      <c r="Z116" s="208">
        <v>44196</v>
      </c>
      <c r="AA116" s="71">
        <v>180</v>
      </c>
      <c r="AB116" s="71">
        <v>1</v>
      </c>
      <c r="AC116" s="71">
        <v>30</v>
      </c>
      <c r="AD116" s="173"/>
      <c r="AE116" s="136"/>
      <c r="AF116" s="70"/>
      <c r="AG116" s="65"/>
      <c r="AH116" s="57"/>
      <c r="AI116" s="57" t="s">
        <v>598</v>
      </c>
      <c r="AJ116" s="57"/>
      <c r="AK116" s="57"/>
      <c r="AL116" s="72">
        <f t="shared" si="19"/>
        <v>0.7142857142857143</v>
      </c>
      <c r="AN116" s="112">
        <f>IF(SUMPRODUCT((A$14:A116=A116)*(B$14:B116=B116)*(D$14:D116=D116))&gt;1,0,1)</f>
        <v>1</v>
      </c>
      <c r="AO116" s="73" t="str">
        <f t="shared" si="14"/>
        <v>Contratos de prestación de servicios profesionales y de apoyo a la gestión</v>
      </c>
      <c r="AP116" s="73" t="str">
        <f t="shared" si="15"/>
        <v>Contratación directa</v>
      </c>
      <c r="AQ116" s="74" t="str">
        <f>IF(ISBLANK(G116),1,IFERROR(VLOOKUP(G116,Tipo!$C$12:$C$27,1,FALSE),"NO"))</f>
        <v>Prestación de servicios profesionales y de apoyo a la gestión, o para la ejecución de trabajos artísticos que sólo puedan encomendarse a determinadas personas naturales;</v>
      </c>
      <c r="AR116" s="73" t="str">
        <f t="shared" si="16"/>
        <v>Inversión</v>
      </c>
      <c r="AS116" s="73" t="str">
        <f>IF(ISBLANK(K116),1,IFERROR(VLOOKUP(K116,Eje_Pilar_Prop!C98:C199,1,FALSE),"NO"))</f>
        <v>NO</v>
      </c>
      <c r="AT116" s="73" t="str">
        <f t="shared" si="13"/>
        <v>SECOP II</v>
      </c>
      <c r="AU116" s="38">
        <f t="shared" si="18"/>
        <v>1</v>
      </c>
      <c r="AV116" s="73" t="str">
        <f t="shared" si="12"/>
        <v>Bogotá Mejor para Todos</v>
      </c>
    </row>
    <row r="117" spans="1:48" ht="45" customHeight="1">
      <c r="A117" s="191">
        <v>107</v>
      </c>
      <c r="B117" s="171">
        <v>2020</v>
      </c>
      <c r="C117" s="170" t="s">
        <v>264</v>
      </c>
      <c r="D117" s="217" t="s">
        <v>806</v>
      </c>
      <c r="E117" s="60" t="s">
        <v>225</v>
      </c>
      <c r="F117" s="58" t="s">
        <v>219</v>
      </c>
      <c r="G117" s="59" t="s">
        <v>249</v>
      </c>
      <c r="H117" s="200" t="s">
        <v>863</v>
      </c>
      <c r="I117" s="61" t="s">
        <v>220</v>
      </c>
      <c r="J117" s="186" t="s">
        <v>267</v>
      </c>
      <c r="K117" s="62">
        <v>17</v>
      </c>
      <c r="L117" s="63" t="str">
        <f>IF(ISERROR(VLOOKUP(K117,Eje_Pilar_Prop!$C$2:$E$104,2,FALSE))," ",VLOOKUP(K117,Eje_Pilar_Prop!$C$2:$E$104,2,FALSE))</f>
        <v>Espacio público, derecho de todos</v>
      </c>
      <c r="M117" s="63" t="str">
        <f>IF(ISERROR(VLOOKUP(K117,Eje_Pilar_Prop!$C$2:$E$104,3,FALSE))," ",VLOOKUP(K117,Eje_Pilar_Prop!$C$2:$E$104,3,FALSE))</f>
        <v>Pilar 2 Democracía Urbana</v>
      </c>
      <c r="N117" s="192" t="s">
        <v>524</v>
      </c>
      <c r="O117" s="192" t="s">
        <v>548</v>
      </c>
      <c r="P117" s="192" t="s">
        <v>582</v>
      </c>
      <c r="Q117" s="212">
        <v>25200000</v>
      </c>
      <c r="R117" s="66"/>
      <c r="S117" s="67"/>
      <c r="T117" s="68">
        <v>1</v>
      </c>
      <c r="U117" s="224">
        <v>4200000</v>
      </c>
      <c r="V117" s="69">
        <f t="shared" si="17"/>
        <v>29400000</v>
      </c>
      <c r="W117" s="212">
        <v>21000000</v>
      </c>
      <c r="X117" s="208">
        <v>44013</v>
      </c>
      <c r="Y117" s="208">
        <v>44013</v>
      </c>
      <c r="Z117" s="208">
        <v>44196</v>
      </c>
      <c r="AA117" s="71">
        <v>180</v>
      </c>
      <c r="AB117" s="71">
        <v>1</v>
      </c>
      <c r="AC117" s="71">
        <v>30</v>
      </c>
      <c r="AD117" s="173"/>
      <c r="AE117" s="136"/>
      <c r="AF117" s="70"/>
      <c r="AG117" s="65"/>
      <c r="AH117" s="57"/>
      <c r="AI117" s="57" t="s">
        <v>598</v>
      </c>
      <c r="AJ117" s="57"/>
      <c r="AK117" s="57"/>
      <c r="AL117" s="72">
        <f t="shared" si="19"/>
        <v>0.7142857142857143</v>
      </c>
      <c r="AN117" s="112">
        <f>IF(SUMPRODUCT((A$14:A117=A117)*(B$14:B117=B117)*(D$14:D117=D117))&gt;1,0,1)</f>
        <v>1</v>
      </c>
      <c r="AO117" s="73" t="str">
        <f t="shared" si="14"/>
        <v>Contratos de prestación de servicios profesionales y de apoyo a la gestión</v>
      </c>
      <c r="AP117" s="73" t="str">
        <f t="shared" si="15"/>
        <v>Contratación directa</v>
      </c>
      <c r="AQ117" s="74" t="str">
        <f>IF(ISBLANK(G117),1,IFERROR(VLOOKUP(G117,Tipo!$C$12:$C$27,1,FALSE),"NO"))</f>
        <v>Prestación de servicios profesionales y de apoyo a la gestión, o para la ejecución de trabajos artísticos que sólo puedan encomendarse a determinadas personas naturales;</v>
      </c>
      <c r="AR117" s="73" t="str">
        <f t="shared" si="16"/>
        <v>Inversión</v>
      </c>
      <c r="AS117" s="73" t="str">
        <f>IF(ISBLANK(K117),1,IFERROR(VLOOKUP(K117,Eje_Pilar_Prop!C99:C200,1,FALSE),"NO"))</f>
        <v>NO</v>
      </c>
      <c r="AT117" s="73" t="str">
        <f t="shared" si="13"/>
        <v>SECOP II</v>
      </c>
      <c r="AU117" s="38">
        <f t="shared" si="18"/>
        <v>1</v>
      </c>
      <c r="AV117" s="73" t="str">
        <f t="shared" si="12"/>
        <v>Bogotá Mejor para Todos</v>
      </c>
    </row>
    <row r="118" spans="1:48" ht="45" customHeight="1">
      <c r="A118" s="191">
        <v>108</v>
      </c>
      <c r="B118" s="171">
        <v>2020</v>
      </c>
      <c r="C118" s="170" t="s">
        <v>264</v>
      </c>
      <c r="D118" s="217" t="s">
        <v>807</v>
      </c>
      <c r="E118" s="60" t="s">
        <v>225</v>
      </c>
      <c r="F118" s="58" t="s">
        <v>219</v>
      </c>
      <c r="G118" s="59" t="s">
        <v>249</v>
      </c>
      <c r="H118" s="233" t="s">
        <v>864</v>
      </c>
      <c r="I118" s="61" t="s">
        <v>220</v>
      </c>
      <c r="J118" s="186" t="s">
        <v>267</v>
      </c>
      <c r="K118" s="62">
        <v>45</v>
      </c>
      <c r="L118" s="63" t="str">
        <f>IF(ISERROR(VLOOKUP(K118,Eje_Pilar_Prop!$C$2:$E$104,2,FALSE))," ",VLOOKUP(K118,Eje_Pilar_Prop!$C$2:$E$104,2,FALSE))</f>
        <v>Gobernanza e influencia local, regional e internacional</v>
      </c>
      <c r="M118" s="63" t="str">
        <f>IF(ISERROR(VLOOKUP(K118,Eje_Pilar_Prop!$C$2:$E$104,3,FALSE))," ",VLOOKUP(K118,Eje_Pilar_Prop!$C$2:$E$104,3,FALSE))</f>
        <v>Eje Transversal 4 Gobierno Legitimo, Fortalecimiento Local y Eficiencia</v>
      </c>
      <c r="N118" s="192" t="s">
        <v>523</v>
      </c>
      <c r="O118" s="192" t="s">
        <v>940</v>
      </c>
      <c r="P118" s="191" t="s">
        <v>907</v>
      </c>
      <c r="Q118" s="212">
        <v>17906400</v>
      </c>
      <c r="R118" s="66"/>
      <c r="S118" s="67"/>
      <c r="T118" s="68"/>
      <c r="U118" s="65"/>
      <c r="V118" s="69">
        <f t="shared" si="17"/>
        <v>17906400</v>
      </c>
      <c r="W118" s="212">
        <v>14922000</v>
      </c>
      <c r="X118" s="208">
        <v>44013</v>
      </c>
      <c r="Y118" s="208">
        <v>44013</v>
      </c>
      <c r="Z118" s="208">
        <v>44195</v>
      </c>
      <c r="AA118" s="192">
        <v>180</v>
      </c>
      <c r="AB118" s="71"/>
      <c r="AC118" s="71"/>
      <c r="AD118" s="173"/>
      <c r="AE118" s="136"/>
      <c r="AF118" s="70"/>
      <c r="AG118" s="65"/>
      <c r="AH118" s="57"/>
      <c r="AI118" s="57"/>
      <c r="AJ118" s="57" t="s">
        <v>598</v>
      </c>
      <c r="AK118" s="57"/>
      <c r="AL118" s="72">
        <f t="shared" si="19"/>
        <v>0.83333333333333337</v>
      </c>
      <c r="AN118" s="112">
        <f>IF(SUMPRODUCT((A$14:A118=A118)*(B$14:B118=B118)*(D$14:D118=D118))&gt;1,0,1)</f>
        <v>1</v>
      </c>
      <c r="AO118" s="73" t="str">
        <f t="shared" si="14"/>
        <v>Contratos de prestación de servicios profesionales y de apoyo a la gestión</v>
      </c>
      <c r="AP118" s="73" t="str">
        <f t="shared" si="15"/>
        <v>Contratación directa</v>
      </c>
      <c r="AQ118" s="74" t="str">
        <f>IF(ISBLANK(G118),1,IFERROR(VLOOKUP(G118,Tipo!$C$12:$C$27,1,FALSE),"NO"))</f>
        <v>Prestación de servicios profesionales y de apoyo a la gestión, o para la ejecución de trabajos artísticos que sólo puedan encomendarse a determinadas personas naturales;</v>
      </c>
      <c r="AR118" s="73" t="str">
        <f t="shared" si="16"/>
        <v>Inversión</v>
      </c>
      <c r="AS118" s="73" t="str">
        <f>IF(ISBLANK(K118),1,IFERROR(VLOOKUP(K118,Eje_Pilar_Prop!C100:C201,1,FALSE),"NO"))</f>
        <v>NO</v>
      </c>
      <c r="AT118" s="73" t="str">
        <f t="shared" si="13"/>
        <v>SECOP II</v>
      </c>
      <c r="AU118" s="38">
        <f t="shared" si="18"/>
        <v>1</v>
      </c>
      <c r="AV118" s="73" t="str">
        <f t="shared" si="12"/>
        <v>Bogotá Mejor para Todos</v>
      </c>
    </row>
    <row r="119" spans="1:48" ht="45" customHeight="1">
      <c r="A119" s="191">
        <v>109</v>
      </c>
      <c r="B119" s="171">
        <v>2020</v>
      </c>
      <c r="C119" s="170" t="s">
        <v>264</v>
      </c>
      <c r="D119" s="217" t="s">
        <v>808</v>
      </c>
      <c r="E119" s="60" t="s">
        <v>225</v>
      </c>
      <c r="F119" s="58" t="s">
        <v>219</v>
      </c>
      <c r="G119" s="59" t="s">
        <v>249</v>
      </c>
      <c r="H119" s="233" t="s">
        <v>865</v>
      </c>
      <c r="I119" s="61" t="s">
        <v>220</v>
      </c>
      <c r="J119" s="186" t="s">
        <v>267</v>
      </c>
      <c r="K119" s="62">
        <v>45</v>
      </c>
      <c r="L119" s="63" t="str">
        <f>IF(ISERROR(VLOOKUP(K119,Eje_Pilar_Prop!$C$2:$E$104,2,FALSE))," ",VLOOKUP(K119,Eje_Pilar_Prop!$C$2:$E$104,2,FALSE))</f>
        <v>Gobernanza e influencia local, regional e internacional</v>
      </c>
      <c r="M119" s="63" t="str">
        <f>IF(ISERROR(VLOOKUP(K119,Eje_Pilar_Prop!$C$2:$E$104,3,FALSE))," ",VLOOKUP(K119,Eje_Pilar_Prop!$C$2:$E$104,3,FALSE))</f>
        <v>Eje Transversal 4 Gobierno Legitimo, Fortalecimiento Local y Eficiencia</v>
      </c>
      <c r="N119" s="192" t="s">
        <v>523</v>
      </c>
      <c r="O119" s="192" t="s">
        <v>690</v>
      </c>
      <c r="P119" s="191" t="s">
        <v>700</v>
      </c>
      <c r="Q119" s="212">
        <v>25086850</v>
      </c>
      <c r="R119" s="66"/>
      <c r="S119" s="67"/>
      <c r="T119" s="68">
        <v>1</v>
      </c>
      <c r="U119" s="212">
        <v>4204500</v>
      </c>
      <c r="V119" s="69">
        <f t="shared" si="17"/>
        <v>29291350</v>
      </c>
      <c r="W119" s="212">
        <v>20742200</v>
      </c>
      <c r="X119" s="208">
        <v>44014</v>
      </c>
      <c r="Y119" s="208">
        <v>44014</v>
      </c>
      <c r="Z119" s="208">
        <v>44196</v>
      </c>
      <c r="AA119" s="254">
        <v>179</v>
      </c>
      <c r="AB119" s="71">
        <v>1</v>
      </c>
      <c r="AC119" s="228">
        <v>30</v>
      </c>
      <c r="AD119" s="173"/>
      <c r="AE119" s="136"/>
      <c r="AF119" s="70"/>
      <c r="AG119" s="65"/>
      <c r="AH119" s="57"/>
      <c r="AI119" s="57" t="s">
        <v>598</v>
      </c>
      <c r="AJ119" s="57"/>
      <c r="AK119" s="57"/>
      <c r="AL119" s="72">
        <f t="shared" si="19"/>
        <v>0.70813397129186606</v>
      </c>
      <c r="AN119" s="112">
        <f>IF(SUMPRODUCT((A$14:A119=A119)*(B$14:B119=B119)*(D$14:D119=D119))&gt;1,0,1)</f>
        <v>1</v>
      </c>
      <c r="AO119" s="73" t="str">
        <f t="shared" si="14"/>
        <v>Contratos de prestación de servicios profesionales y de apoyo a la gestión</v>
      </c>
      <c r="AP119" s="73" t="str">
        <f t="shared" si="15"/>
        <v>Contratación directa</v>
      </c>
      <c r="AQ119" s="74" t="str">
        <f>IF(ISBLANK(G119),1,IFERROR(VLOOKUP(G119,Tipo!$C$12:$C$27,1,FALSE),"NO"))</f>
        <v>Prestación de servicios profesionales y de apoyo a la gestión, o para la ejecución de trabajos artísticos que sólo puedan encomendarse a determinadas personas naturales;</v>
      </c>
      <c r="AR119" s="73" t="str">
        <f t="shared" si="16"/>
        <v>Inversión</v>
      </c>
      <c r="AS119" s="73" t="str">
        <f>IF(ISBLANK(K119),1,IFERROR(VLOOKUP(K119,Eje_Pilar_Prop!C101:C202,1,FALSE),"NO"))</f>
        <v>NO</v>
      </c>
      <c r="AT119" s="73" t="str">
        <f t="shared" si="13"/>
        <v>SECOP II</v>
      </c>
      <c r="AU119" s="38">
        <f t="shared" si="18"/>
        <v>1</v>
      </c>
      <c r="AV119" s="73" t="str">
        <f t="shared" si="12"/>
        <v>Bogotá Mejor para Todos</v>
      </c>
    </row>
    <row r="120" spans="1:48" ht="45" customHeight="1">
      <c r="A120" s="191">
        <v>110</v>
      </c>
      <c r="B120" s="171">
        <v>2020</v>
      </c>
      <c r="C120" s="170" t="s">
        <v>264</v>
      </c>
      <c r="D120" s="217" t="s">
        <v>809</v>
      </c>
      <c r="E120" s="60" t="s">
        <v>225</v>
      </c>
      <c r="F120" s="58" t="s">
        <v>219</v>
      </c>
      <c r="G120" s="59" t="s">
        <v>249</v>
      </c>
      <c r="H120" s="202" t="s">
        <v>866</v>
      </c>
      <c r="I120" s="61" t="s">
        <v>220</v>
      </c>
      <c r="J120" s="186" t="s">
        <v>267</v>
      </c>
      <c r="K120" s="62">
        <v>17</v>
      </c>
      <c r="L120" s="63" t="str">
        <f>IF(ISERROR(VLOOKUP(K120,Eje_Pilar_Prop!$C$2:$E$104,2,FALSE))," ",VLOOKUP(K120,Eje_Pilar_Prop!$C$2:$E$104,2,FALSE))</f>
        <v>Espacio público, derecho de todos</v>
      </c>
      <c r="M120" s="63" t="str">
        <f>IF(ISERROR(VLOOKUP(K120,Eje_Pilar_Prop!$C$2:$E$104,3,FALSE))," ",VLOOKUP(K120,Eje_Pilar_Prop!$C$2:$E$104,3,FALSE))</f>
        <v>Pilar 2 Democracía Urbana</v>
      </c>
      <c r="N120" s="192" t="s">
        <v>603</v>
      </c>
      <c r="O120" s="192" t="s">
        <v>683</v>
      </c>
      <c r="P120" s="192" t="s">
        <v>693</v>
      </c>
      <c r="Q120" s="212">
        <v>38570400</v>
      </c>
      <c r="R120" s="66"/>
      <c r="S120" s="67"/>
      <c r="T120" s="68">
        <v>1</v>
      </c>
      <c r="U120" s="224">
        <v>6574500</v>
      </c>
      <c r="V120" s="69">
        <f t="shared" si="17"/>
        <v>45144900</v>
      </c>
      <c r="W120" s="212">
        <v>31995900</v>
      </c>
      <c r="X120" s="207">
        <v>44018</v>
      </c>
      <c r="Y120" s="207">
        <v>44018</v>
      </c>
      <c r="Z120" s="208">
        <v>44196</v>
      </c>
      <c r="AA120" s="255">
        <v>176</v>
      </c>
      <c r="AB120" s="71">
        <v>1</v>
      </c>
      <c r="AC120" s="211">
        <v>30</v>
      </c>
      <c r="AD120" s="173"/>
      <c r="AE120" s="136"/>
      <c r="AF120" s="70"/>
      <c r="AG120" s="65"/>
      <c r="AH120" s="57"/>
      <c r="AI120" s="57" t="s">
        <v>598</v>
      </c>
      <c r="AJ120" s="57"/>
      <c r="AK120" s="57"/>
      <c r="AL120" s="72">
        <f t="shared" si="19"/>
        <v>0.70873786407766992</v>
      </c>
      <c r="AN120" s="112">
        <f>IF(SUMPRODUCT((A$14:A120=A120)*(B$14:B120=B120)*(D$14:D120=D120))&gt;1,0,1)</f>
        <v>1</v>
      </c>
      <c r="AO120" s="73" t="str">
        <f t="shared" si="14"/>
        <v>Contratos de prestación de servicios profesionales y de apoyo a la gestión</v>
      </c>
      <c r="AP120" s="73" t="str">
        <f t="shared" si="15"/>
        <v>Contratación directa</v>
      </c>
      <c r="AQ120" s="74" t="str">
        <f>IF(ISBLANK(G120),1,IFERROR(VLOOKUP(G120,Tipo!$C$12:$C$27,1,FALSE),"NO"))</f>
        <v>Prestación de servicios profesionales y de apoyo a la gestión, o para la ejecución de trabajos artísticos que sólo puedan encomendarse a determinadas personas naturales;</v>
      </c>
      <c r="AR120" s="73" t="str">
        <f t="shared" si="16"/>
        <v>Inversión</v>
      </c>
      <c r="AS120" s="73" t="str">
        <f>IF(ISBLANK(K120),1,IFERROR(VLOOKUP(K120,Eje_Pilar_Prop!C102:C203,1,FALSE),"NO"))</f>
        <v>NO</v>
      </c>
      <c r="AT120" s="73" t="str">
        <f t="shared" si="13"/>
        <v>SECOP II</v>
      </c>
      <c r="AU120" s="38">
        <f t="shared" si="18"/>
        <v>1</v>
      </c>
      <c r="AV120" s="73" t="str">
        <f t="shared" si="12"/>
        <v>Bogotá Mejor para Todos</v>
      </c>
    </row>
    <row r="121" spans="1:48" ht="45" customHeight="1">
      <c r="A121" s="194">
        <v>111</v>
      </c>
      <c r="B121" s="171">
        <v>2020</v>
      </c>
      <c r="C121" s="170" t="s">
        <v>264</v>
      </c>
      <c r="D121" s="217" t="s">
        <v>810</v>
      </c>
      <c r="E121" s="60" t="s">
        <v>225</v>
      </c>
      <c r="F121" s="58" t="s">
        <v>219</v>
      </c>
      <c r="G121" s="59" t="s">
        <v>249</v>
      </c>
      <c r="H121" s="233" t="s">
        <v>867</v>
      </c>
      <c r="I121" s="61" t="s">
        <v>220</v>
      </c>
      <c r="J121" s="186" t="s">
        <v>267</v>
      </c>
      <c r="K121" s="62">
        <v>45</v>
      </c>
      <c r="L121" s="63" t="str">
        <f>IF(ISERROR(VLOOKUP(K121,Eje_Pilar_Prop!$C$2:$E$104,2,FALSE))," ",VLOOKUP(K121,Eje_Pilar_Prop!$C$2:$E$104,2,FALSE))</f>
        <v>Gobernanza e influencia local, regional e internacional</v>
      </c>
      <c r="M121" s="63" t="str">
        <f>IF(ISERROR(VLOOKUP(K121,Eje_Pilar_Prop!$C$2:$E$104,3,FALSE))," ",VLOOKUP(K121,Eje_Pilar_Prop!$C$2:$E$104,3,FALSE))</f>
        <v>Eje Transversal 4 Gobierno Legitimo, Fortalecimiento Local y Eficiencia</v>
      </c>
      <c r="N121" s="192" t="s">
        <v>523</v>
      </c>
      <c r="O121" s="198" t="s">
        <v>941</v>
      </c>
      <c r="P121" s="214" t="s">
        <v>1116</v>
      </c>
      <c r="Q121" s="212">
        <v>14924800</v>
      </c>
      <c r="R121" s="66"/>
      <c r="S121" s="67"/>
      <c r="T121" s="68">
        <v>1</v>
      </c>
      <c r="U121" s="224">
        <v>1696000</v>
      </c>
      <c r="V121" s="69">
        <f t="shared" si="17"/>
        <v>16620800</v>
      </c>
      <c r="W121" s="224">
        <v>13398400</v>
      </c>
      <c r="X121" s="207">
        <v>44018</v>
      </c>
      <c r="Y121" s="207">
        <v>44018</v>
      </c>
      <c r="Z121" s="208">
        <v>44196</v>
      </c>
      <c r="AA121" s="255">
        <v>176</v>
      </c>
      <c r="AB121" s="71">
        <v>1</v>
      </c>
      <c r="AC121" s="246">
        <v>20</v>
      </c>
      <c r="AD121" s="197" t="s">
        <v>1118</v>
      </c>
      <c r="AE121" s="136" t="s">
        <v>1117</v>
      </c>
      <c r="AF121" s="207">
        <v>44036</v>
      </c>
      <c r="AG121" s="65">
        <v>14670400</v>
      </c>
      <c r="AH121" s="57"/>
      <c r="AI121" s="57" t="s">
        <v>598</v>
      </c>
      <c r="AJ121" s="57"/>
      <c r="AK121" s="57"/>
      <c r="AL121" s="72">
        <f t="shared" si="19"/>
        <v>0.80612244897959184</v>
      </c>
      <c r="AN121" s="112">
        <f>IF(SUMPRODUCT((A$14:A121=A121)*(B$14:B121=B121)*(D$14:D121=D121))&gt;1,0,1)</f>
        <v>1</v>
      </c>
      <c r="AO121" s="73" t="str">
        <f t="shared" si="14"/>
        <v>Contratos de prestación de servicios profesionales y de apoyo a la gestión</v>
      </c>
      <c r="AP121" s="73" t="str">
        <f t="shared" si="15"/>
        <v>Contratación directa</v>
      </c>
      <c r="AQ121" s="74" t="str">
        <f>IF(ISBLANK(G121),1,IFERROR(VLOOKUP(G121,Tipo!$C$12:$C$27,1,FALSE),"NO"))</f>
        <v>Prestación de servicios profesionales y de apoyo a la gestión, o para la ejecución de trabajos artísticos que sólo puedan encomendarse a determinadas personas naturales;</v>
      </c>
      <c r="AR121" s="73" t="str">
        <f t="shared" si="16"/>
        <v>Inversión</v>
      </c>
      <c r="AS121" s="73" t="str">
        <f>IF(ISBLANK(K121),1,IFERROR(VLOOKUP(K121,Eje_Pilar_Prop!C103:C204,1,FALSE),"NO"))</f>
        <v>NO</v>
      </c>
      <c r="AT121" s="73" t="str">
        <f t="shared" si="13"/>
        <v>SECOP II</v>
      </c>
      <c r="AU121" s="38">
        <f t="shared" si="18"/>
        <v>1</v>
      </c>
      <c r="AV121" s="73" t="str">
        <f t="shared" si="12"/>
        <v>Bogotá Mejor para Todos</v>
      </c>
    </row>
    <row r="122" spans="1:48" ht="45" customHeight="1">
      <c r="A122" s="194">
        <v>112</v>
      </c>
      <c r="B122" s="171">
        <v>2020</v>
      </c>
      <c r="C122" s="170" t="s">
        <v>264</v>
      </c>
      <c r="D122" s="217" t="s">
        <v>811</v>
      </c>
      <c r="E122" s="60" t="s">
        <v>225</v>
      </c>
      <c r="F122" s="58" t="s">
        <v>219</v>
      </c>
      <c r="G122" s="59" t="s">
        <v>249</v>
      </c>
      <c r="H122" s="233" t="s">
        <v>868</v>
      </c>
      <c r="I122" s="61" t="s">
        <v>220</v>
      </c>
      <c r="J122" s="186" t="s">
        <v>267</v>
      </c>
      <c r="K122" s="62">
        <v>45</v>
      </c>
      <c r="L122" s="63" t="str">
        <f>IF(ISERROR(VLOOKUP(K122,Eje_Pilar_Prop!$C$2:$E$104,2,FALSE))," ",VLOOKUP(K122,Eje_Pilar_Prop!$C$2:$E$104,2,FALSE))</f>
        <v>Gobernanza e influencia local, regional e internacional</v>
      </c>
      <c r="M122" s="63" t="str">
        <f>IF(ISERROR(VLOOKUP(K122,Eje_Pilar_Prop!$C$2:$E$104,3,FALSE))," ",VLOOKUP(K122,Eje_Pilar_Prop!$C$2:$E$104,3,FALSE))</f>
        <v>Eje Transversal 4 Gobierno Legitimo, Fortalecimiento Local y Eficiencia</v>
      </c>
      <c r="N122" s="192" t="s">
        <v>763</v>
      </c>
      <c r="O122" s="198" t="s">
        <v>942</v>
      </c>
      <c r="P122" s="214" t="s">
        <v>908</v>
      </c>
      <c r="Q122" s="212">
        <v>17409700</v>
      </c>
      <c r="R122" s="66"/>
      <c r="S122" s="67"/>
      <c r="T122" s="68">
        <v>1</v>
      </c>
      <c r="U122" s="224">
        <v>2984520</v>
      </c>
      <c r="V122" s="69">
        <f t="shared" si="17"/>
        <v>20394220</v>
      </c>
      <c r="W122" s="224">
        <v>14425180</v>
      </c>
      <c r="X122" s="208">
        <v>44019</v>
      </c>
      <c r="Y122" s="207">
        <v>44019</v>
      </c>
      <c r="Z122" s="208">
        <v>44196</v>
      </c>
      <c r="AA122" s="255">
        <v>175</v>
      </c>
      <c r="AB122" s="71">
        <v>1</v>
      </c>
      <c r="AC122" s="194">
        <v>30</v>
      </c>
      <c r="AD122" s="173"/>
      <c r="AE122" s="136"/>
      <c r="AF122" s="70"/>
      <c r="AG122" s="65"/>
      <c r="AH122" s="57"/>
      <c r="AI122" s="57" t="s">
        <v>598</v>
      </c>
      <c r="AJ122" s="57"/>
      <c r="AK122" s="57"/>
      <c r="AL122" s="72">
        <f t="shared" si="19"/>
        <v>0.70731707317073167</v>
      </c>
      <c r="AN122" s="112">
        <f>IF(SUMPRODUCT((A$14:A122=A122)*(B$14:B122=B122)*(D$14:D122=D122))&gt;1,0,1)</f>
        <v>1</v>
      </c>
      <c r="AO122" s="73" t="str">
        <f t="shared" si="14"/>
        <v>Contratos de prestación de servicios profesionales y de apoyo a la gestión</v>
      </c>
      <c r="AP122" s="73" t="str">
        <f t="shared" si="15"/>
        <v>Contratación directa</v>
      </c>
      <c r="AQ122" s="74" t="str">
        <f>IF(ISBLANK(G122),1,IFERROR(VLOOKUP(G122,Tipo!$C$12:$C$27,1,FALSE),"NO"))</f>
        <v>Prestación de servicios profesionales y de apoyo a la gestión, o para la ejecución de trabajos artísticos que sólo puedan encomendarse a determinadas personas naturales;</v>
      </c>
      <c r="AR122" s="73" t="str">
        <f t="shared" si="16"/>
        <v>Inversión</v>
      </c>
      <c r="AS122" s="73" t="str">
        <f>IF(ISBLANK(K122),1,IFERROR(VLOOKUP(K122,Eje_Pilar_Prop!C104:C205,1,FALSE),"NO"))</f>
        <v>NO</v>
      </c>
      <c r="AT122" s="73" t="str">
        <f t="shared" si="13"/>
        <v>SECOP II</v>
      </c>
      <c r="AU122" s="38">
        <f t="shared" si="18"/>
        <v>1</v>
      </c>
      <c r="AV122" s="73" t="str">
        <f t="shared" si="12"/>
        <v>Bogotá Mejor para Todos</v>
      </c>
    </row>
    <row r="123" spans="1:48" ht="45" customHeight="1">
      <c r="A123" s="194">
        <v>113</v>
      </c>
      <c r="B123" s="171">
        <v>2020</v>
      </c>
      <c r="C123" s="170" t="s">
        <v>264</v>
      </c>
      <c r="D123" s="217" t="s">
        <v>812</v>
      </c>
      <c r="E123" s="60" t="s">
        <v>225</v>
      </c>
      <c r="F123" s="58" t="s">
        <v>219</v>
      </c>
      <c r="G123" s="59" t="s">
        <v>249</v>
      </c>
      <c r="H123" s="233" t="s">
        <v>869</v>
      </c>
      <c r="I123" s="61" t="s">
        <v>220</v>
      </c>
      <c r="J123" s="186" t="s">
        <v>267</v>
      </c>
      <c r="K123" s="62">
        <v>45</v>
      </c>
      <c r="L123" s="63" t="str">
        <f>IF(ISERROR(VLOOKUP(K123,Eje_Pilar_Prop!$C$2:$E$104,2,FALSE))," ",VLOOKUP(K123,Eje_Pilar_Prop!$C$2:$E$104,2,FALSE))</f>
        <v>Gobernanza e influencia local, regional e internacional</v>
      </c>
      <c r="M123" s="63" t="str">
        <f>IF(ISERROR(VLOOKUP(K123,Eje_Pilar_Prop!$C$2:$E$104,3,FALSE))," ",VLOOKUP(K123,Eje_Pilar_Prop!$C$2:$E$104,3,FALSE))</f>
        <v>Eje Transversal 4 Gobierno Legitimo, Fortalecimiento Local y Eficiencia</v>
      </c>
      <c r="N123" s="192" t="s">
        <v>763</v>
      </c>
      <c r="O123" s="198" t="s">
        <v>943</v>
      </c>
      <c r="P123" s="214" t="s">
        <v>909</v>
      </c>
      <c r="Q123" s="212">
        <v>22531250</v>
      </c>
      <c r="R123" s="66"/>
      <c r="S123" s="67"/>
      <c r="T123" s="68">
        <v>1</v>
      </c>
      <c r="U123" s="224">
        <v>3862500</v>
      </c>
      <c r="V123" s="69">
        <f t="shared" si="17"/>
        <v>26393750</v>
      </c>
      <c r="W123" s="224">
        <v>18668750</v>
      </c>
      <c r="X123" s="208">
        <v>44019</v>
      </c>
      <c r="Y123" s="207">
        <v>44019</v>
      </c>
      <c r="Z123" s="208">
        <v>44196</v>
      </c>
      <c r="AA123" s="255">
        <v>175</v>
      </c>
      <c r="AB123" s="71">
        <v>1</v>
      </c>
      <c r="AC123" s="256">
        <v>30</v>
      </c>
      <c r="AD123" s="173"/>
      <c r="AE123" s="136"/>
      <c r="AF123" s="70"/>
      <c r="AG123" s="65"/>
      <c r="AH123" s="57"/>
      <c r="AI123" s="57" t="s">
        <v>598</v>
      </c>
      <c r="AJ123" s="57"/>
      <c r="AK123" s="57"/>
      <c r="AL123" s="72">
        <f t="shared" si="19"/>
        <v>0.70731707317073167</v>
      </c>
      <c r="AN123" s="112">
        <f>IF(SUMPRODUCT((A$14:A123=A123)*(B$14:B123=B123)*(D$14:D123=D123))&gt;1,0,1)</f>
        <v>1</v>
      </c>
      <c r="AO123" s="73" t="str">
        <f t="shared" si="14"/>
        <v>Contratos de prestación de servicios profesionales y de apoyo a la gestión</v>
      </c>
      <c r="AP123" s="73" t="str">
        <f t="shared" si="15"/>
        <v>Contratación directa</v>
      </c>
      <c r="AQ123" s="74" t="str">
        <f>IF(ISBLANK(G123),1,IFERROR(VLOOKUP(G123,Tipo!$C$12:$C$27,1,FALSE),"NO"))</f>
        <v>Prestación de servicios profesionales y de apoyo a la gestión, o para la ejecución de trabajos artísticos que sólo puedan encomendarse a determinadas personas naturales;</v>
      </c>
      <c r="AR123" s="73" t="str">
        <f t="shared" si="16"/>
        <v>Inversión</v>
      </c>
      <c r="AS123" s="73" t="str">
        <f>IF(ISBLANK(K123),1,IFERROR(VLOOKUP(K123,Eje_Pilar_Prop!C105:C206,1,FALSE),"NO"))</f>
        <v>NO</v>
      </c>
      <c r="AT123" s="73" t="str">
        <f t="shared" si="13"/>
        <v>SECOP II</v>
      </c>
      <c r="AU123" s="38">
        <f t="shared" si="18"/>
        <v>1</v>
      </c>
      <c r="AV123" s="73" t="str">
        <f t="shared" si="12"/>
        <v>Bogotá Mejor para Todos</v>
      </c>
    </row>
    <row r="124" spans="1:48" ht="45" customHeight="1">
      <c r="A124" s="194">
        <v>114</v>
      </c>
      <c r="B124" s="171">
        <v>2020</v>
      </c>
      <c r="C124" s="170" t="s">
        <v>264</v>
      </c>
      <c r="D124" s="217" t="s">
        <v>813</v>
      </c>
      <c r="E124" s="60" t="s">
        <v>225</v>
      </c>
      <c r="F124" s="58" t="s">
        <v>219</v>
      </c>
      <c r="G124" s="59" t="s">
        <v>249</v>
      </c>
      <c r="H124" s="233" t="s">
        <v>870</v>
      </c>
      <c r="I124" s="61" t="s">
        <v>220</v>
      </c>
      <c r="J124" s="186" t="s">
        <v>267</v>
      </c>
      <c r="K124" s="62">
        <v>17</v>
      </c>
      <c r="L124" s="63" t="str">
        <f>IF(ISERROR(VLOOKUP(K124,Eje_Pilar_Prop!$C$2:$E$104,2,FALSE))," ",VLOOKUP(K124,Eje_Pilar_Prop!$C$2:$E$104,2,FALSE))</f>
        <v>Espacio público, derecho de todos</v>
      </c>
      <c r="M124" s="63" t="str">
        <f>IF(ISERROR(VLOOKUP(K124,Eje_Pilar_Prop!$C$2:$E$104,3,FALSE))," ",VLOOKUP(K124,Eje_Pilar_Prop!$C$2:$E$104,3,FALSE))</f>
        <v>Pilar 2 Democracía Urbana</v>
      </c>
      <c r="N124" s="192" t="s">
        <v>524</v>
      </c>
      <c r="O124" s="192" t="s">
        <v>549</v>
      </c>
      <c r="P124" s="214" t="s">
        <v>910</v>
      </c>
      <c r="Q124" s="212">
        <v>24500000</v>
      </c>
      <c r="R124" s="66"/>
      <c r="S124" s="67"/>
      <c r="T124" s="68">
        <v>1</v>
      </c>
      <c r="U124" s="224">
        <v>4200000</v>
      </c>
      <c r="V124" s="69">
        <f t="shared" si="17"/>
        <v>28700000</v>
      </c>
      <c r="W124" s="224">
        <v>20300000</v>
      </c>
      <c r="X124" s="208">
        <v>44019</v>
      </c>
      <c r="Y124" s="207">
        <v>44019</v>
      </c>
      <c r="Z124" s="208">
        <v>44196</v>
      </c>
      <c r="AA124" s="255">
        <v>175</v>
      </c>
      <c r="AB124" s="71">
        <v>1</v>
      </c>
      <c r="AC124" s="257">
        <v>30</v>
      </c>
      <c r="AD124" s="173"/>
      <c r="AE124" s="136"/>
      <c r="AF124" s="70"/>
      <c r="AG124" s="65"/>
      <c r="AH124" s="57"/>
      <c r="AI124" s="57" t="s">
        <v>598</v>
      </c>
      <c r="AJ124" s="57"/>
      <c r="AK124" s="57"/>
      <c r="AL124" s="72">
        <f t="shared" si="19"/>
        <v>0.70731707317073167</v>
      </c>
      <c r="AN124" s="112">
        <f>IF(SUMPRODUCT((A$14:A124=A124)*(B$14:B124=B124)*(D$14:D124=D124))&gt;1,0,1)</f>
        <v>1</v>
      </c>
      <c r="AO124" s="73" t="str">
        <f t="shared" si="14"/>
        <v>Contratos de prestación de servicios profesionales y de apoyo a la gestión</v>
      </c>
      <c r="AP124" s="73" t="str">
        <f t="shared" si="15"/>
        <v>Contratación directa</v>
      </c>
      <c r="AQ124" s="74" t="str">
        <f>IF(ISBLANK(G124),1,IFERROR(VLOOKUP(G124,Tipo!$C$12:$C$27,1,FALSE),"NO"))</f>
        <v>Prestación de servicios profesionales y de apoyo a la gestión, o para la ejecución de trabajos artísticos que sólo puedan encomendarse a determinadas personas naturales;</v>
      </c>
      <c r="AR124" s="73" t="str">
        <f t="shared" si="16"/>
        <v>Inversión</v>
      </c>
      <c r="AS124" s="73" t="str">
        <f>IF(ISBLANK(K124),1,IFERROR(VLOOKUP(K124,Eje_Pilar_Prop!C106:C207,1,FALSE),"NO"))</f>
        <v>NO</v>
      </c>
      <c r="AT124" s="73" t="str">
        <f t="shared" si="13"/>
        <v>SECOP II</v>
      </c>
      <c r="AU124" s="38">
        <f t="shared" si="18"/>
        <v>1</v>
      </c>
      <c r="AV124" s="73" t="str">
        <f t="shared" si="12"/>
        <v>Bogotá Mejor para Todos</v>
      </c>
    </row>
    <row r="125" spans="1:48" ht="45" customHeight="1">
      <c r="A125" s="191">
        <v>115</v>
      </c>
      <c r="B125" s="171">
        <v>2020</v>
      </c>
      <c r="C125" s="170" t="s">
        <v>264</v>
      </c>
      <c r="D125" s="217" t="s">
        <v>814</v>
      </c>
      <c r="E125" s="60" t="s">
        <v>225</v>
      </c>
      <c r="F125" s="58" t="s">
        <v>219</v>
      </c>
      <c r="G125" s="59" t="s">
        <v>249</v>
      </c>
      <c r="H125" s="233" t="s">
        <v>871</v>
      </c>
      <c r="I125" s="61" t="s">
        <v>220</v>
      </c>
      <c r="J125" s="186" t="s">
        <v>267</v>
      </c>
      <c r="K125" s="62">
        <v>45</v>
      </c>
      <c r="L125" s="63" t="str">
        <f>IF(ISERROR(VLOOKUP(K125,Eje_Pilar_Prop!$C$2:$E$104,2,FALSE))," ",VLOOKUP(K125,Eje_Pilar_Prop!$C$2:$E$104,2,FALSE))</f>
        <v>Gobernanza e influencia local, regional e internacional</v>
      </c>
      <c r="M125" s="63" t="str">
        <f>IF(ISERROR(VLOOKUP(K125,Eje_Pilar_Prop!$C$2:$E$104,3,FALSE))," ",VLOOKUP(K125,Eje_Pilar_Prop!$C$2:$E$104,3,FALSE))</f>
        <v>Eje Transversal 4 Gobierno Legitimo, Fortalecimiento Local y Eficiencia</v>
      </c>
      <c r="N125" s="192" t="s">
        <v>523</v>
      </c>
      <c r="O125" s="192" t="s">
        <v>944</v>
      </c>
      <c r="P125" s="214" t="s">
        <v>911</v>
      </c>
      <c r="Q125" s="212">
        <v>16008000</v>
      </c>
      <c r="R125" s="66"/>
      <c r="S125" s="67"/>
      <c r="T125" s="68">
        <v>2</v>
      </c>
      <c r="U125" s="224">
        <f>6936800+667000</f>
        <v>7603800</v>
      </c>
      <c r="V125" s="69">
        <f t="shared" si="17"/>
        <v>23611800</v>
      </c>
      <c r="W125" s="224">
        <v>16008000</v>
      </c>
      <c r="X125" s="208">
        <v>44021</v>
      </c>
      <c r="Y125" s="207">
        <v>44021</v>
      </c>
      <c r="Z125" s="208">
        <v>44143</v>
      </c>
      <c r="AA125" s="255">
        <v>120</v>
      </c>
      <c r="AB125" s="71">
        <v>2</v>
      </c>
      <c r="AC125" s="258">
        <v>57</v>
      </c>
      <c r="AD125" s="173"/>
      <c r="AE125" s="136"/>
      <c r="AF125" s="70"/>
      <c r="AG125" s="65"/>
      <c r="AH125" s="57"/>
      <c r="AI125" s="57" t="s">
        <v>598</v>
      </c>
      <c r="AJ125" s="57"/>
      <c r="AK125" s="57"/>
      <c r="AL125" s="72">
        <f t="shared" si="19"/>
        <v>0.67796610169491522</v>
      </c>
      <c r="AN125" s="112">
        <f>IF(SUMPRODUCT((A$14:A125=A125)*(B$14:B125=B125)*(D$14:D125=D125))&gt;1,0,1)</f>
        <v>1</v>
      </c>
      <c r="AO125" s="73" t="str">
        <f t="shared" si="14"/>
        <v>Contratos de prestación de servicios profesionales y de apoyo a la gestión</v>
      </c>
      <c r="AP125" s="73" t="str">
        <f t="shared" si="15"/>
        <v>Contratación directa</v>
      </c>
      <c r="AQ125" s="74" t="str">
        <f>IF(ISBLANK(G125),1,IFERROR(VLOOKUP(G125,Tipo!$C$12:$C$27,1,FALSE),"NO"))</f>
        <v>Prestación de servicios profesionales y de apoyo a la gestión, o para la ejecución de trabajos artísticos que sólo puedan encomendarse a determinadas personas naturales;</v>
      </c>
      <c r="AR125" s="73" t="str">
        <f t="shared" si="16"/>
        <v>Inversión</v>
      </c>
      <c r="AS125" s="73" t="str">
        <f>IF(ISBLANK(K125),1,IFERROR(VLOOKUP(K125,Eje_Pilar_Prop!C107:C208,1,FALSE),"NO"))</f>
        <v>NO</v>
      </c>
      <c r="AT125" s="73" t="str">
        <f t="shared" si="13"/>
        <v>SECOP II</v>
      </c>
      <c r="AU125" s="38">
        <f t="shared" si="18"/>
        <v>1</v>
      </c>
      <c r="AV125" s="73" t="str">
        <f t="shared" si="12"/>
        <v>Bogotá Mejor para Todos</v>
      </c>
    </row>
    <row r="126" spans="1:48" ht="45" customHeight="1">
      <c r="A126" s="194">
        <v>116</v>
      </c>
      <c r="B126" s="171">
        <v>2020</v>
      </c>
      <c r="C126" s="170" t="s">
        <v>264</v>
      </c>
      <c r="D126" s="217" t="s">
        <v>815</v>
      </c>
      <c r="E126" s="60" t="s">
        <v>225</v>
      </c>
      <c r="F126" s="58" t="s">
        <v>219</v>
      </c>
      <c r="G126" s="59" t="s">
        <v>249</v>
      </c>
      <c r="H126" s="233" t="s">
        <v>872</v>
      </c>
      <c r="I126" s="61" t="s">
        <v>220</v>
      </c>
      <c r="J126" s="186" t="s">
        <v>267</v>
      </c>
      <c r="K126" s="62">
        <v>45</v>
      </c>
      <c r="L126" s="63" t="str">
        <f>IF(ISERROR(VLOOKUP(K126,Eje_Pilar_Prop!$C$2:$E$104,2,FALSE))," ",VLOOKUP(K126,Eje_Pilar_Prop!$C$2:$E$104,2,FALSE))</f>
        <v>Gobernanza e influencia local, regional e internacional</v>
      </c>
      <c r="M126" s="63" t="str">
        <f>IF(ISERROR(VLOOKUP(K126,Eje_Pilar_Prop!$C$2:$E$104,3,FALSE))," ",VLOOKUP(K126,Eje_Pilar_Prop!$C$2:$E$104,3,FALSE))</f>
        <v>Eje Transversal 4 Gobierno Legitimo, Fortalecimiento Local y Eficiencia</v>
      </c>
      <c r="N126" s="192" t="s">
        <v>763</v>
      </c>
      <c r="O126" s="192" t="s">
        <v>945</v>
      </c>
      <c r="P126" s="214" t="s">
        <v>912</v>
      </c>
      <c r="Q126" s="212">
        <v>7594700</v>
      </c>
      <c r="R126" s="66"/>
      <c r="S126" s="67"/>
      <c r="T126" s="68"/>
      <c r="U126" s="208"/>
      <c r="V126" s="69">
        <f t="shared" si="17"/>
        <v>7594700</v>
      </c>
      <c r="W126" s="224">
        <v>6277700</v>
      </c>
      <c r="X126" s="208">
        <v>44021</v>
      </c>
      <c r="Y126" s="207">
        <v>44021</v>
      </c>
      <c r="Z126" s="208">
        <v>44196</v>
      </c>
      <c r="AA126" s="255">
        <v>173</v>
      </c>
      <c r="AB126" s="71"/>
      <c r="AC126" s="259"/>
      <c r="AD126" s="173"/>
      <c r="AE126" s="136"/>
      <c r="AF126" s="70"/>
      <c r="AG126" s="65"/>
      <c r="AH126" s="57"/>
      <c r="AI126" s="57"/>
      <c r="AJ126" s="57" t="s">
        <v>598</v>
      </c>
      <c r="AK126" s="57"/>
      <c r="AL126" s="72">
        <f t="shared" si="19"/>
        <v>0.82658959537572252</v>
      </c>
      <c r="AN126" s="112">
        <f>IF(SUMPRODUCT((A$14:A126=A126)*(B$14:B126=B126)*(D$14:D126=D126))&gt;1,0,1)</f>
        <v>1</v>
      </c>
      <c r="AO126" s="73" t="str">
        <f t="shared" si="14"/>
        <v>Contratos de prestación de servicios profesionales y de apoyo a la gestión</v>
      </c>
      <c r="AP126" s="73" t="str">
        <f t="shared" si="15"/>
        <v>Contratación directa</v>
      </c>
      <c r="AQ126" s="74" t="str">
        <f>IF(ISBLANK(G126),1,IFERROR(VLOOKUP(G126,Tipo!$C$12:$C$27,1,FALSE),"NO"))</f>
        <v>Prestación de servicios profesionales y de apoyo a la gestión, o para la ejecución de trabajos artísticos que sólo puedan encomendarse a determinadas personas naturales;</v>
      </c>
      <c r="AR126" s="73" t="str">
        <f t="shared" si="16"/>
        <v>Inversión</v>
      </c>
      <c r="AS126" s="73" t="str">
        <f>IF(ISBLANK(K126),1,IFERROR(VLOOKUP(K126,Eje_Pilar_Prop!C108:C209,1,FALSE),"NO"))</f>
        <v>NO</v>
      </c>
      <c r="AT126" s="73" t="str">
        <f t="shared" si="13"/>
        <v>SECOP II</v>
      </c>
      <c r="AU126" s="38">
        <f t="shared" si="18"/>
        <v>1</v>
      </c>
      <c r="AV126" s="73" t="str">
        <f t="shared" si="12"/>
        <v>Bogotá Mejor para Todos</v>
      </c>
    </row>
    <row r="127" spans="1:48" ht="45" customHeight="1">
      <c r="A127" s="194">
        <v>117</v>
      </c>
      <c r="B127" s="171">
        <v>2020</v>
      </c>
      <c r="C127" s="170" t="s">
        <v>264</v>
      </c>
      <c r="D127" s="192" t="s">
        <v>816</v>
      </c>
      <c r="E127" s="60" t="s">
        <v>225</v>
      </c>
      <c r="F127" s="58" t="s">
        <v>219</v>
      </c>
      <c r="G127" s="59" t="s">
        <v>249</v>
      </c>
      <c r="H127" s="233" t="s">
        <v>873</v>
      </c>
      <c r="I127" s="61" t="s">
        <v>220</v>
      </c>
      <c r="J127" s="186" t="s">
        <v>267</v>
      </c>
      <c r="K127" s="62">
        <v>45</v>
      </c>
      <c r="L127" s="63" t="str">
        <f>IF(ISERROR(VLOOKUP(K127,Eje_Pilar_Prop!$C$2:$E$104,2,FALSE))," ",VLOOKUP(K127,Eje_Pilar_Prop!$C$2:$E$104,2,FALSE))</f>
        <v>Gobernanza e influencia local, regional e internacional</v>
      </c>
      <c r="M127" s="63" t="str">
        <f>IF(ISERROR(VLOOKUP(K127,Eje_Pilar_Prop!$C$2:$E$104,3,FALSE))," ",VLOOKUP(K127,Eje_Pilar_Prop!$C$2:$E$104,3,FALSE))</f>
        <v>Eje Transversal 4 Gobierno Legitimo, Fortalecimiento Local y Eficiencia</v>
      </c>
      <c r="N127" s="192" t="s">
        <v>523</v>
      </c>
      <c r="O127" s="192" t="s">
        <v>946</v>
      </c>
      <c r="P127" s="214" t="s">
        <v>913</v>
      </c>
      <c r="Q127" s="212">
        <v>24245950</v>
      </c>
      <c r="R127" s="66"/>
      <c r="S127" s="67"/>
      <c r="T127" s="68">
        <v>1</v>
      </c>
      <c r="U127" s="224">
        <v>4204500</v>
      </c>
      <c r="V127" s="69">
        <f t="shared" si="17"/>
        <v>28450450</v>
      </c>
      <c r="W127" s="224">
        <v>20041450</v>
      </c>
      <c r="X127" s="208">
        <v>44021</v>
      </c>
      <c r="Y127" s="207">
        <v>44021</v>
      </c>
      <c r="Z127" s="208">
        <v>44196</v>
      </c>
      <c r="AA127" s="255">
        <v>173</v>
      </c>
      <c r="AB127" s="71">
        <v>1</v>
      </c>
      <c r="AC127" s="246">
        <v>30</v>
      </c>
      <c r="AD127" s="173"/>
      <c r="AE127" s="136"/>
      <c r="AF127" s="70"/>
      <c r="AG127" s="65"/>
      <c r="AH127" s="57"/>
      <c r="AI127" s="57" t="s">
        <v>598</v>
      </c>
      <c r="AJ127" s="57"/>
      <c r="AK127" s="57"/>
      <c r="AL127" s="72">
        <f t="shared" si="19"/>
        <v>0.70443349753694584</v>
      </c>
      <c r="AN127" s="112">
        <f>IF(SUMPRODUCT((A$14:A127=A127)*(B$14:B127=B127)*(D$14:D127=D127))&gt;1,0,1)</f>
        <v>1</v>
      </c>
      <c r="AO127" s="73" t="str">
        <f t="shared" si="14"/>
        <v>Contratos de prestación de servicios profesionales y de apoyo a la gestión</v>
      </c>
      <c r="AP127" s="73" t="str">
        <f t="shared" si="15"/>
        <v>Contratación directa</v>
      </c>
      <c r="AQ127" s="74" t="str">
        <f>IF(ISBLANK(G127),1,IFERROR(VLOOKUP(G127,Tipo!$C$12:$C$27,1,FALSE),"NO"))</f>
        <v>Prestación de servicios profesionales y de apoyo a la gestión, o para la ejecución de trabajos artísticos que sólo puedan encomendarse a determinadas personas naturales;</v>
      </c>
      <c r="AR127" s="73" t="str">
        <f t="shared" si="16"/>
        <v>Inversión</v>
      </c>
      <c r="AS127" s="73" t="str">
        <f>IF(ISBLANK(K127),1,IFERROR(VLOOKUP(K127,Eje_Pilar_Prop!C109:C210,1,FALSE),"NO"))</f>
        <v>NO</v>
      </c>
      <c r="AT127" s="73" t="str">
        <f t="shared" si="13"/>
        <v>SECOP II</v>
      </c>
      <c r="AU127" s="38">
        <f t="shared" si="18"/>
        <v>1</v>
      </c>
      <c r="AV127" s="73" t="str">
        <f t="shared" si="12"/>
        <v>Bogotá Mejor para Todos</v>
      </c>
    </row>
    <row r="128" spans="1:48" ht="45" customHeight="1">
      <c r="A128" s="194">
        <v>118</v>
      </c>
      <c r="B128" s="171">
        <v>2020</v>
      </c>
      <c r="C128" s="170" t="s">
        <v>264</v>
      </c>
      <c r="D128" s="217" t="s">
        <v>817</v>
      </c>
      <c r="E128" s="60" t="s">
        <v>225</v>
      </c>
      <c r="F128" s="58" t="s">
        <v>219</v>
      </c>
      <c r="G128" s="59" t="s">
        <v>249</v>
      </c>
      <c r="H128" s="233" t="s">
        <v>874</v>
      </c>
      <c r="I128" s="61" t="s">
        <v>220</v>
      </c>
      <c r="J128" s="186" t="s">
        <v>267</v>
      </c>
      <c r="K128" s="62">
        <v>45</v>
      </c>
      <c r="L128" s="63" t="str">
        <f>IF(ISERROR(VLOOKUP(K128,Eje_Pilar_Prop!$C$2:$E$104,2,FALSE))," ",VLOOKUP(K128,Eje_Pilar_Prop!$C$2:$E$104,2,FALSE))</f>
        <v>Gobernanza e influencia local, regional e internacional</v>
      </c>
      <c r="M128" s="63" t="str">
        <f>IF(ISERROR(VLOOKUP(K128,Eje_Pilar_Prop!$C$2:$E$104,3,FALSE))," ",VLOOKUP(K128,Eje_Pilar_Prop!$C$2:$E$104,3,FALSE))</f>
        <v>Eje Transversal 4 Gobierno Legitimo, Fortalecimiento Local y Eficiencia</v>
      </c>
      <c r="N128" s="192" t="s">
        <v>523</v>
      </c>
      <c r="O128" s="192" t="s">
        <v>947</v>
      </c>
      <c r="P128" s="214" t="s">
        <v>914</v>
      </c>
      <c r="Q128" s="212">
        <v>37693800</v>
      </c>
      <c r="R128" s="66"/>
      <c r="S128" s="67"/>
      <c r="T128" s="68"/>
      <c r="U128" s="208"/>
      <c r="V128" s="69">
        <f t="shared" si="17"/>
        <v>37693800</v>
      </c>
      <c r="W128" s="224">
        <v>37693800</v>
      </c>
      <c r="X128" s="208">
        <v>44022</v>
      </c>
      <c r="Y128" s="207">
        <v>44022</v>
      </c>
      <c r="Z128" s="208">
        <v>44196</v>
      </c>
      <c r="AA128" s="255">
        <v>172</v>
      </c>
      <c r="AB128" s="71"/>
      <c r="AC128" s="208"/>
      <c r="AD128" s="197" t="s">
        <v>1119</v>
      </c>
      <c r="AE128" s="198" t="s">
        <v>1120</v>
      </c>
      <c r="AF128" s="207">
        <v>44165</v>
      </c>
      <c r="AG128" s="283">
        <v>6574500</v>
      </c>
      <c r="AH128" s="57"/>
      <c r="AI128" s="57"/>
      <c r="AJ128" s="57" t="s">
        <v>598</v>
      </c>
      <c r="AK128" s="57"/>
      <c r="AL128" s="72">
        <f t="shared" si="19"/>
        <v>1</v>
      </c>
      <c r="AN128" s="112">
        <f>IF(SUMPRODUCT((A$14:A128=A128)*(B$14:B128=B128)*(D$14:D128=D128))&gt;1,0,1)</f>
        <v>1</v>
      </c>
      <c r="AO128" s="73" t="str">
        <f t="shared" si="14"/>
        <v>Contratos de prestación de servicios profesionales y de apoyo a la gestión</v>
      </c>
      <c r="AP128" s="73" t="str">
        <f t="shared" si="15"/>
        <v>Contratación directa</v>
      </c>
      <c r="AQ128" s="74" t="str">
        <f>IF(ISBLANK(G128),1,IFERROR(VLOOKUP(G128,Tipo!$C$12:$C$27,1,FALSE),"NO"))</f>
        <v>Prestación de servicios profesionales y de apoyo a la gestión, o para la ejecución de trabajos artísticos que sólo puedan encomendarse a determinadas personas naturales;</v>
      </c>
      <c r="AR128" s="73" t="str">
        <f t="shared" si="16"/>
        <v>Inversión</v>
      </c>
      <c r="AS128" s="73" t="str">
        <f>IF(ISBLANK(K128),1,IFERROR(VLOOKUP(K128,Eje_Pilar_Prop!C110:C211,1,FALSE),"NO"))</f>
        <v>NO</v>
      </c>
      <c r="AT128" s="73" t="str">
        <f t="shared" si="13"/>
        <v>SECOP II</v>
      </c>
      <c r="AU128" s="38">
        <f t="shared" si="18"/>
        <v>1</v>
      </c>
      <c r="AV128" s="73" t="str">
        <f t="shared" si="12"/>
        <v>Bogotá Mejor para Todos</v>
      </c>
    </row>
    <row r="129" spans="1:48" ht="45" customHeight="1">
      <c r="A129" s="194">
        <v>119</v>
      </c>
      <c r="B129" s="171">
        <v>2020</v>
      </c>
      <c r="C129" s="170" t="s">
        <v>264</v>
      </c>
      <c r="D129" s="217" t="s">
        <v>818</v>
      </c>
      <c r="E129" s="60" t="s">
        <v>225</v>
      </c>
      <c r="F129" s="58" t="s">
        <v>219</v>
      </c>
      <c r="G129" s="59" t="s">
        <v>249</v>
      </c>
      <c r="H129" s="202" t="s">
        <v>875</v>
      </c>
      <c r="I129" s="61" t="s">
        <v>220</v>
      </c>
      <c r="J129" s="186" t="s">
        <v>267</v>
      </c>
      <c r="K129" s="62">
        <v>45</v>
      </c>
      <c r="L129" s="63" t="str">
        <f>IF(ISERROR(VLOOKUP(K129,Eje_Pilar_Prop!$C$2:$E$104,2,FALSE))," ",VLOOKUP(K129,Eje_Pilar_Prop!$C$2:$E$104,2,FALSE))</f>
        <v>Gobernanza e influencia local, regional e internacional</v>
      </c>
      <c r="M129" s="63" t="str">
        <f>IF(ISERROR(VLOOKUP(K129,Eje_Pilar_Prop!$C$2:$E$104,3,FALSE))," ",VLOOKUP(K129,Eje_Pilar_Prop!$C$2:$E$104,3,FALSE))</f>
        <v>Eje Transversal 4 Gobierno Legitimo, Fortalecimiento Local y Eficiencia</v>
      </c>
      <c r="N129" s="192" t="s">
        <v>523</v>
      </c>
      <c r="O129" s="198" t="s">
        <v>644</v>
      </c>
      <c r="P129" s="214" t="s">
        <v>654</v>
      </c>
      <c r="Q129" s="212">
        <v>31636800</v>
      </c>
      <c r="R129" s="66"/>
      <c r="S129" s="67"/>
      <c r="T129" s="68"/>
      <c r="U129" s="208"/>
      <c r="V129" s="69">
        <f t="shared" si="17"/>
        <v>31636800</v>
      </c>
      <c r="W129" s="224">
        <v>3556800</v>
      </c>
      <c r="X129" s="208">
        <v>44025</v>
      </c>
      <c r="Y129" s="207">
        <v>44025</v>
      </c>
      <c r="Z129" s="208">
        <v>44196</v>
      </c>
      <c r="AA129" s="255">
        <v>169</v>
      </c>
      <c r="AB129" s="71"/>
      <c r="AC129" s="208"/>
      <c r="AD129" s="173"/>
      <c r="AE129" s="136"/>
      <c r="AF129" s="70"/>
      <c r="AG129" s="65"/>
      <c r="AH129" s="57"/>
      <c r="AI129" s="57"/>
      <c r="AJ129" s="57" t="s">
        <v>598</v>
      </c>
      <c r="AK129" s="57"/>
      <c r="AL129" s="72">
        <f t="shared" si="19"/>
        <v>0.11242603550295859</v>
      </c>
      <c r="AN129" s="112">
        <f>IF(SUMPRODUCT((A$14:A129=A129)*(B$14:B129=B129)*(D$14:D129=D129))&gt;1,0,1)</f>
        <v>1</v>
      </c>
      <c r="AO129" s="73" t="str">
        <f t="shared" si="14"/>
        <v>Contratos de prestación de servicios profesionales y de apoyo a la gestión</v>
      </c>
      <c r="AP129" s="73" t="str">
        <f t="shared" si="15"/>
        <v>Contratación directa</v>
      </c>
      <c r="AQ129" s="74" t="str">
        <f>IF(ISBLANK(G129),1,IFERROR(VLOOKUP(G129,Tipo!$C$12:$C$27,1,FALSE),"NO"))</f>
        <v>Prestación de servicios profesionales y de apoyo a la gestión, o para la ejecución de trabajos artísticos que sólo puedan encomendarse a determinadas personas naturales;</v>
      </c>
      <c r="AR129" s="73" t="str">
        <f t="shared" si="16"/>
        <v>Inversión</v>
      </c>
      <c r="AS129" s="73" t="str">
        <f>IF(ISBLANK(K129),1,IFERROR(VLOOKUP(K129,Eje_Pilar_Prop!C111:C212,1,FALSE),"NO"))</f>
        <v>NO</v>
      </c>
      <c r="AT129" s="73" t="str">
        <f t="shared" si="13"/>
        <v>SECOP II</v>
      </c>
      <c r="AU129" s="38">
        <f t="shared" si="18"/>
        <v>1</v>
      </c>
      <c r="AV129" s="73" t="str">
        <f t="shared" si="12"/>
        <v>Bogotá Mejor para Todos</v>
      </c>
    </row>
    <row r="130" spans="1:48" ht="45" customHeight="1">
      <c r="A130" s="191">
        <v>120</v>
      </c>
      <c r="B130" s="171">
        <v>2020</v>
      </c>
      <c r="C130" s="170" t="s">
        <v>264</v>
      </c>
      <c r="D130" s="217" t="s">
        <v>819</v>
      </c>
      <c r="E130" s="60" t="s">
        <v>225</v>
      </c>
      <c r="F130" s="58" t="s">
        <v>219</v>
      </c>
      <c r="G130" s="59" t="s">
        <v>249</v>
      </c>
      <c r="H130" s="233" t="s">
        <v>876</v>
      </c>
      <c r="I130" s="61" t="s">
        <v>220</v>
      </c>
      <c r="J130" s="186" t="s">
        <v>267</v>
      </c>
      <c r="K130" s="62">
        <v>45</v>
      </c>
      <c r="L130" s="63" t="str">
        <f>IF(ISERROR(VLOOKUP(K130,Eje_Pilar_Prop!$C$2:$E$104,2,FALSE))," ",VLOOKUP(K130,Eje_Pilar_Prop!$C$2:$E$104,2,FALSE))</f>
        <v>Gobernanza e influencia local, regional e internacional</v>
      </c>
      <c r="M130" s="63" t="str">
        <f>IF(ISERROR(VLOOKUP(K130,Eje_Pilar_Prop!$C$2:$E$104,3,FALSE))," ",VLOOKUP(K130,Eje_Pilar_Prop!$C$2:$E$104,3,FALSE))</f>
        <v>Eje Transversal 4 Gobierno Legitimo, Fortalecimiento Local y Eficiencia</v>
      </c>
      <c r="N130" s="192" t="s">
        <v>523</v>
      </c>
      <c r="O130" s="192" t="s">
        <v>948</v>
      </c>
      <c r="P130" s="214" t="s">
        <v>915</v>
      </c>
      <c r="Q130" s="212">
        <v>18600000</v>
      </c>
      <c r="R130" s="66"/>
      <c r="S130" s="67"/>
      <c r="T130" s="68"/>
      <c r="U130" s="208"/>
      <c r="V130" s="69">
        <f t="shared" si="17"/>
        <v>18600000</v>
      </c>
      <c r="W130" s="224">
        <v>18600000</v>
      </c>
      <c r="X130" s="208">
        <v>44026</v>
      </c>
      <c r="Y130" s="207">
        <v>44026</v>
      </c>
      <c r="Z130" s="208">
        <v>44148</v>
      </c>
      <c r="AA130" s="255">
        <v>120</v>
      </c>
      <c r="AB130" s="71"/>
      <c r="AC130" s="208"/>
      <c r="AD130" s="173"/>
      <c r="AE130" s="136"/>
      <c r="AF130" s="70"/>
      <c r="AG130" s="65"/>
      <c r="AH130" s="57"/>
      <c r="AI130" s="57"/>
      <c r="AJ130" s="57" t="s">
        <v>598</v>
      </c>
      <c r="AK130" s="57"/>
      <c r="AL130" s="72">
        <f t="shared" si="19"/>
        <v>1</v>
      </c>
      <c r="AN130" s="112">
        <f>IF(SUMPRODUCT((A$14:A130=A130)*(B$14:B130=B130)*(D$14:D130=D130))&gt;1,0,1)</f>
        <v>1</v>
      </c>
      <c r="AO130" s="73" t="str">
        <f t="shared" si="14"/>
        <v>Contratos de prestación de servicios profesionales y de apoyo a la gestión</v>
      </c>
      <c r="AP130" s="73" t="str">
        <f t="shared" si="15"/>
        <v>Contratación directa</v>
      </c>
      <c r="AQ130" s="74" t="str">
        <f>IF(ISBLANK(G130),1,IFERROR(VLOOKUP(G130,Tipo!$C$12:$C$27,1,FALSE),"NO"))</f>
        <v>Prestación de servicios profesionales y de apoyo a la gestión, o para la ejecución de trabajos artísticos que sólo puedan encomendarse a determinadas personas naturales;</v>
      </c>
      <c r="AR130" s="73" t="str">
        <f t="shared" si="16"/>
        <v>Inversión</v>
      </c>
      <c r="AS130" s="73" t="str">
        <f>IF(ISBLANK(K130),1,IFERROR(VLOOKUP(K130,Eje_Pilar_Prop!C112:C213,1,FALSE),"NO"))</f>
        <v>NO</v>
      </c>
      <c r="AT130" s="73" t="str">
        <f t="shared" si="13"/>
        <v>SECOP II</v>
      </c>
      <c r="AU130" s="38">
        <f t="shared" si="18"/>
        <v>1</v>
      </c>
      <c r="AV130" s="73" t="str">
        <f t="shared" si="12"/>
        <v>Bogotá Mejor para Todos</v>
      </c>
    </row>
    <row r="131" spans="1:48" ht="45" customHeight="1">
      <c r="A131" s="194">
        <v>121</v>
      </c>
      <c r="B131" s="171">
        <v>2020</v>
      </c>
      <c r="C131" s="170" t="s">
        <v>264</v>
      </c>
      <c r="D131" s="217" t="s">
        <v>820</v>
      </c>
      <c r="E131" s="60" t="s">
        <v>225</v>
      </c>
      <c r="F131" s="58" t="s">
        <v>219</v>
      </c>
      <c r="G131" s="59" t="s">
        <v>249</v>
      </c>
      <c r="H131" s="233" t="s">
        <v>877</v>
      </c>
      <c r="I131" s="61" t="s">
        <v>220</v>
      </c>
      <c r="J131" s="186" t="s">
        <v>267</v>
      </c>
      <c r="K131" s="62">
        <v>45</v>
      </c>
      <c r="L131" s="63" t="str">
        <f>IF(ISERROR(VLOOKUP(K131,Eje_Pilar_Prop!$C$2:$E$104,2,FALSE))," ",VLOOKUP(K131,Eje_Pilar_Prop!$C$2:$E$104,2,FALSE))</f>
        <v>Gobernanza e influencia local, regional e internacional</v>
      </c>
      <c r="M131" s="63" t="str">
        <f>IF(ISERROR(VLOOKUP(K131,Eje_Pilar_Prop!$C$2:$E$104,3,FALSE))," ",VLOOKUP(K131,Eje_Pilar_Prop!$C$2:$E$104,3,FALSE))</f>
        <v>Eje Transversal 4 Gobierno Legitimo, Fortalecimiento Local y Eficiencia</v>
      </c>
      <c r="N131" s="192" t="s">
        <v>523</v>
      </c>
      <c r="O131" s="198" t="s">
        <v>643</v>
      </c>
      <c r="P131" s="192" t="s">
        <v>653</v>
      </c>
      <c r="Q131" s="212">
        <v>12779760</v>
      </c>
      <c r="R131" s="66"/>
      <c r="S131" s="67"/>
      <c r="T131" s="68">
        <v>1</v>
      </c>
      <c r="U131" s="224">
        <v>1141050</v>
      </c>
      <c r="V131" s="69">
        <f t="shared" si="17"/>
        <v>13920810</v>
      </c>
      <c r="W131" s="224">
        <v>10497660</v>
      </c>
      <c r="X131" s="208">
        <v>44026</v>
      </c>
      <c r="Y131" s="207">
        <v>44026</v>
      </c>
      <c r="Z131" s="208">
        <v>44196</v>
      </c>
      <c r="AA131" s="255">
        <v>168</v>
      </c>
      <c r="AB131" s="71">
        <v>1</v>
      </c>
      <c r="AC131" s="228">
        <v>15</v>
      </c>
      <c r="AD131" s="173"/>
      <c r="AE131" s="136"/>
      <c r="AF131" s="70"/>
      <c r="AG131" s="65"/>
      <c r="AH131" s="57"/>
      <c r="AI131" s="57" t="s">
        <v>598</v>
      </c>
      <c r="AJ131" s="57"/>
      <c r="AK131" s="57"/>
      <c r="AL131" s="72">
        <f t="shared" si="19"/>
        <v>0.75409836065573765</v>
      </c>
      <c r="AN131" s="112">
        <f>IF(SUMPRODUCT((A$14:A131=A131)*(B$14:B131=B131)*(D$14:D131=D131))&gt;1,0,1)</f>
        <v>1</v>
      </c>
      <c r="AO131" s="73" t="str">
        <f t="shared" si="14"/>
        <v>Contratos de prestación de servicios profesionales y de apoyo a la gestión</v>
      </c>
      <c r="AP131" s="73" t="str">
        <f t="shared" si="15"/>
        <v>Contratación directa</v>
      </c>
      <c r="AQ131" s="74" t="str">
        <f>IF(ISBLANK(G131),1,IFERROR(VLOOKUP(G131,Tipo!$C$12:$C$27,1,FALSE),"NO"))</f>
        <v>Prestación de servicios profesionales y de apoyo a la gestión, o para la ejecución de trabajos artísticos que sólo puedan encomendarse a determinadas personas naturales;</v>
      </c>
      <c r="AR131" s="73" t="str">
        <f t="shared" si="16"/>
        <v>Inversión</v>
      </c>
      <c r="AS131" s="73" t="str">
        <f>IF(ISBLANK(K131),1,IFERROR(VLOOKUP(K131,Eje_Pilar_Prop!C113:C214,1,FALSE),"NO"))</f>
        <v>NO</v>
      </c>
      <c r="AT131" s="73" t="str">
        <f t="shared" si="13"/>
        <v>SECOP II</v>
      </c>
      <c r="AU131" s="38">
        <f t="shared" si="18"/>
        <v>1</v>
      </c>
      <c r="AV131" s="73" t="str">
        <f t="shared" si="12"/>
        <v>Bogotá Mejor para Todos</v>
      </c>
    </row>
    <row r="132" spans="1:48" ht="45" customHeight="1">
      <c r="A132" s="194">
        <v>122</v>
      </c>
      <c r="B132" s="171">
        <v>2020</v>
      </c>
      <c r="C132" s="170" t="s">
        <v>264</v>
      </c>
      <c r="D132" s="192" t="s">
        <v>821</v>
      </c>
      <c r="E132" s="60" t="s">
        <v>225</v>
      </c>
      <c r="F132" s="58" t="s">
        <v>219</v>
      </c>
      <c r="G132" s="59" t="s">
        <v>249</v>
      </c>
      <c r="H132" s="233" t="s">
        <v>877</v>
      </c>
      <c r="I132" s="61" t="s">
        <v>220</v>
      </c>
      <c r="J132" s="186" t="s">
        <v>267</v>
      </c>
      <c r="K132" s="62">
        <v>45</v>
      </c>
      <c r="L132" s="63" t="str">
        <f>IF(ISERROR(VLOOKUP(K132,Eje_Pilar_Prop!$C$2:$E$104,2,FALSE))," ",VLOOKUP(K132,Eje_Pilar_Prop!$C$2:$E$104,2,FALSE))</f>
        <v>Gobernanza e influencia local, regional e internacional</v>
      </c>
      <c r="M132" s="63" t="str">
        <f>IF(ISERROR(VLOOKUP(K132,Eje_Pilar_Prop!$C$2:$E$104,3,FALSE))," ",VLOOKUP(K132,Eje_Pilar_Prop!$C$2:$E$104,3,FALSE))</f>
        <v>Eje Transversal 4 Gobierno Legitimo, Fortalecimiento Local y Eficiencia</v>
      </c>
      <c r="N132" s="192" t="s">
        <v>523</v>
      </c>
      <c r="O132" s="192" t="s">
        <v>722</v>
      </c>
      <c r="P132" s="192" t="s">
        <v>723</v>
      </c>
      <c r="Q132" s="212">
        <v>12779760</v>
      </c>
      <c r="R132" s="66"/>
      <c r="S132" s="67"/>
      <c r="T132" s="68">
        <v>1</v>
      </c>
      <c r="U132" s="224">
        <v>1141050</v>
      </c>
      <c r="V132" s="69">
        <f t="shared" si="17"/>
        <v>13920810</v>
      </c>
      <c r="W132" s="224">
        <v>10497660</v>
      </c>
      <c r="X132" s="208">
        <v>44026</v>
      </c>
      <c r="Y132" s="207">
        <v>44026</v>
      </c>
      <c r="Z132" s="208">
        <v>44196</v>
      </c>
      <c r="AA132" s="255">
        <v>168</v>
      </c>
      <c r="AB132" s="71">
        <v>1</v>
      </c>
      <c r="AC132" s="228">
        <v>15</v>
      </c>
      <c r="AD132" s="173"/>
      <c r="AE132" s="136"/>
      <c r="AF132" s="70"/>
      <c r="AG132" s="65"/>
      <c r="AH132" s="57"/>
      <c r="AI132" s="57" t="s">
        <v>598</v>
      </c>
      <c r="AJ132" s="57"/>
      <c r="AK132" s="57"/>
      <c r="AL132" s="72">
        <f t="shared" si="19"/>
        <v>0.75409836065573765</v>
      </c>
      <c r="AN132" s="112">
        <f>IF(SUMPRODUCT((A$14:A132=A132)*(B$14:B132=B132)*(D$14:D132=D132))&gt;1,0,1)</f>
        <v>1</v>
      </c>
      <c r="AO132" s="73" t="str">
        <f t="shared" si="14"/>
        <v>Contratos de prestación de servicios profesionales y de apoyo a la gestión</v>
      </c>
      <c r="AP132" s="73" t="str">
        <f t="shared" si="15"/>
        <v>Contratación directa</v>
      </c>
      <c r="AQ132" s="74" t="str">
        <f>IF(ISBLANK(G132),1,IFERROR(VLOOKUP(G132,Tipo!$C$12:$C$27,1,FALSE),"NO"))</f>
        <v>Prestación de servicios profesionales y de apoyo a la gestión, o para la ejecución de trabajos artísticos que sólo puedan encomendarse a determinadas personas naturales;</v>
      </c>
      <c r="AR132" s="73" t="str">
        <f t="shared" si="16"/>
        <v>Inversión</v>
      </c>
      <c r="AS132" s="73" t="str">
        <f>IF(ISBLANK(K132),1,IFERROR(VLOOKUP(K132,Eje_Pilar_Prop!C114:C215,1,FALSE),"NO"))</f>
        <v>NO</v>
      </c>
      <c r="AT132" s="73" t="str">
        <f t="shared" si="13"/>
        <v>SECOP II</v>
      </c>
      <c r="AU132" s="38">
        <f t="shared" si="18"/>
        <v>1</v>
      </c>
      <c r="AV132" s="73" t="str">
        <f t="shared" si="12"/>
        <v>Bogotá Mejor para Todos</v>
      </c>
    </row>
    <row r="133" spans="1:48" ht="45" customHeight="1">
      <c r="A133" s="194">
        <v>123</v>
      </c>
      <c r="B133" s="171">
        <v>2020</v>
      </c>
      <c r="C133" s="170" t="s">
        <v>264</v>
      </c>
      <c r="D133" s="217" t="s">
        <v>822</v>
      </c>
      <c r="E133" s="60" t="s">
        <v>225</v>
      </c>
      <c r="F133" s="58" t="s">
        <v>219</v>
      </c>
      <c r="G133" s="59" t="s">
        <v>249</v>
      </c>
      <c r="H133" s="233" t="s">
        <v>878</v>
      </c>
      <c r="I133" s="61" t="s">
        <v>220</v>
      </c>
      <c r="J133" s="186" t="s">
        <v>267</v>
      </c>
      <c r="K133" s="62">
        <v>45</v>
      </c>
      <c r="L133" s="63" t="str">
        <f>IF(ISERROR(VLOOKUP(K133,Eje_Pilar_Prop!$C$2:$E$104,2,FALSE))," ",VLOOKUP(K133,Eje_Pilar_Prop!$C$2:$E$104,2,FALSE))</f>
        <v>Gobernanza e influencia local, regional e internacional</v>
      </c>
      <c r="M133" s="63" t="str">
        <f>IF(ISERROR(VLOOKUP(K133,Eje_Pilar_Prop!$C$2:$E$104,3,FALSE))," ",VLOOKUP(K133,Eje_Pilar_Prop!$C$2:$E$104,3,FALSE))</f>
        <v>Eje Transversal 4 Gobierno Legitimo, Fortalecimiento Local y Eficiencia</v>
      </c>
      <c r="N133" s="192" t="s">
        <v>523</v>
      </c>
      <c r="O133" s="192" t="s">
        <v>650</v>
      </c>
      <c r="P133" s="192" t="s">
        <v>660</v>
      </c>
      <c r="Q133" s="212">
        <v>40637780</v>
      </c>
      <c r="R133" s="66"/>
      <c r="S133" s="67"/>
      <c r="T133" s="68">
        <v>1</v>
      </c>
      <c r="U133" s="224">
        <v>3650100</v>
      </c>
      <c r="V133" s="69">
        <f t="shared" si="17"/>
        <v>44287880</v>
      </c>
      <c r="W133" s="224">
        <v>33337580</v>
      </c>
      <c r="X133" s="208">
        <v>44027</v>
      </c>
      <c r="Y133" s="208">
        <v>44027</v>
      </c>
      <c r="Z133" s="208">
        <v>44196</v>
      </c>
      <c r="AA133" s="255">
        <v>167</v>
      </c>
      <c r="AB133" s="71">
        <v>1</v>
      </c>
      <c r="AC133" s="228">
        <v>15</v>
      </c>
      <c r="AD133" s="173"/>
      <c r="AE133" s="136"/>
      <c r="AF133" s="70"/>
      <c r="AG133" s="65"/>
      <c r="AH133" s="57"/>
      <c r="AI133" s="57" t="s">
        <v>598</v>
      </c>
      <c r="AJ133" s="57"/>
      <c r="AK133" s="57"/>
      <c r="AL133" s="72">
        <f t="shared" si="19"/>
        <v>0.75274725274725274</v>
      </c>
      <c r="AN133" s="112">
        <f>IF(SUMPRODUCT((A$14:A133=A133)*(B$14:B133=B133)*(D$14:D133=D133))&gt;1,0,1)</f>
        <v>1</v>
      </c>
      <c r="AO133" s="73" t="str">
        <f t="shared" si="14"/>
        <v>Contratos de prestación de servicios profesionales y de apoyo a la gestión</v>
      </c>
      <c r="AP133" s="73" t="str">
        <f t="shared" si="15"/>
        <v>Contratación directa</v>
      </c>
      <c r="AQ133" s="74" t="str">
        <f>IF(ISBLANK(G133),1,IFERROR(VLOOKUP(G133,Tipo!$C$12:$C$27,1,FALSE),"NO"))</f>
        <v>Prestación de servicios profesionales y de apoyo a la gestión, o para la ejecución de trabajos artísticos que sólo puedan encomendarse a determinadas personas naturales;</v>
      </c>
      <c r="AR133" s="73" t="str">
        <f t="shared" si="16"/>
        <v>Inversión</v>
      </c>
      <c r="AS133" s="73" t="str">
        <f>IF(ISBLANK(K133),1,IFERROR(VLOOKUP(K133,Eje_Pilar_Prop!C115:C216,1,FALSE),"NO"))</f>
        <v>NO</v>
      </c>
      <c r="AT133" s="73" t="str">
        <f t="shared" si="13"/>
        <v>SECOP II</v>
      </c>
      <c r="AU133" s="38">
        <f t="shared" si="18"/>
        <v>1</v>
      </c>
      <c r="AV133" s="73" t="str">
        <f t="shared" si="12"/>
        <v>Bogotá Mejor para Todos</v>
      </c>
    </row>
    <row r="134" spans="1:48" ht="45" customHeight="1">
      <c r="A134" s="194">
        <v>124</v>
      </c>
      <c r="B134" s="171">
        <v>2020</v>
      </c>
      <c r="C134" s="170" t="s">
        <v>264</v>
      </c>
      <c r="D134" s="192" t="s">
        <v>823</v>
      </c>
      <c r="E134" s="60" t="s">
        <v>225</v>
      </c>
      <c r="F134" s="58" t="s">
        <v>219</v>
      </c>
      <c r="G134" s="59" t="s">
        <v>249</v>
      </c>
      <c r="H134" s="233" t="s">
        <v>879</v>
      </c>
      <c r="I134" s="61" t="s">
        <v>220</v>
      </c>
      <c r="J134" s="186" t="s">
        <v>267</v>
      </c>
      <c r="K134" s="62">
        <v>45</v>
      </c>
      <c r="L134" s="63" t="str">
        <f>IF(ISERROR(VLOOKUP(K134,Eje_Pilar_Prop!$C$2:$E$104,2,FALSE))," ",VLOOKUP(K134,Eje_Pilar_Prop!$C$2:$E$104,2,FALSE))</f>
        <v>Gobernanza e influencia local, regional e internacional</v>
      </c>
      <c r="M134" s="63" t="str">
        <f>IF(ISERROR(VLOOKUP(K134,Eje_Pilar_Prop!$C$2:$E$104,3,FALSE))," ",VLOOKUP(K134,Eje_Pilar_Prop!$C$2:$E$104,3,FALSE))</f>
        <v>Eje Transversal 4 Gobierno Legitimo, Fortalecimiento Local y Eficiencia</v>
      </c>
      <c r="N134" s="192" t="s">
        <v>523</v>
      </c>
      <c r="O134" s="198" t="s">
        <v>546</v>
      </c>
      <c r="P134" s="192" t="s">
        <v>580</v>
      </c>
      <c r="Q134" s="212">
        <v>26870300</v>
      </c>
      <c r="R134" s="66"/>
      <c r="S134" s="67"/>
      <c r="T134" s="68">
        <v>1</v>
      </c>
      <c r="U134" s="224">
        <v>2413500</v>
      </c>
      <c r="V134" s="69">
        <f t="shared" si="17"/>
        <v>29283800</v>
      </c>
      <c r="W134" s="224">
        <v>14159200</v>
      </c>
      <c r="X134" s="208">
        <v>44027</v>
      </c>
      <c r="Y134" s="208">
        <v>44027</v>
      </c>
      <c r="Z134" s="208">
        <v>44196</v>
      </c>
      <c r="AA134" s="255">
        <v>167</v>
      </c>
      <c r="AB134" s="71">
        <v>1</v>
      </c>
      <c r="AC134" s="228">
        <v>15</v>
      </c>
      <c r="AD134" s="173"/>
      <c r="AE134" s="136"/>
      <c r="AF134" s="70"/>
      <c r="AG134" s="65"/>
      <c r="AH134" s="57"/>
      <c r="AI134" s="57" t="s">
        <v>598</v>
      </c>
      <c r="AJ134" s="57"/>
      <c r="AK134" s="57"/>
      <c r="AL134" s="72">
        <f t="shared" si="19"/>
        <v>0.48351648351648352</v>
      </c>
      <c r="AN134" s="112">
        <f>IF(SUMPRODUCT((A$14:A134=A134)*(B$14:B134=B134)*(D$14:D134=D134))&gt;1,0,1)</f>
        <v>1</v>
      </c>
      <c r="AO134" s="73" t="str">
        <f t="shared" si="14"/>
        <v>Contratos de prestación de servicios profesionales y de apoyo a la gestión</v>
      </c>
      <c r="AP134" s="73" t="str">
        <f t="shared" si="15"/>
        <v>Contratación directa</v>
      </c>
      <c r="AQ134" s="74" t="str">
        <f>IF(ISBLANK(G134),1,IFERROR(VLOOKUP(G134,Tipo!$C$12:$C$27,1,FALSE),"NO"))</f>
        <v>Prestación de servicios profesionales y de apoyo a la gestión, o para la ejecución de trabajos artísticos que sólo puedan encomendarse a determinadas personas naturales;</v>
      </c>
      <c r="AR134" s="73" t="str">
        <f t="shared" si="16"/>
        <v>Inversión</v>
      </c>
      <c r="AS134" s="73" t="str">
        <f>IF(ISBLANK(K134),1,IFERROR(VLOOKUP(K134,Eje_Pilar_Prop!C116:C217,1,FALSE),"NO"))</f>
        <v>NO</v>
      </c>
      <c r="AT134" s="73" t="str">
        <f t="shared" si="13"/>
        <v>SECOP II</v>
      </c>
      <c r="AU134" s="38">
        <f t="shared" si="18"/>
        <v>1</v>
      </c>
      <c r="AV134" s="73" t="str">
        <f t="shared" si="12"/>
        <v>Bogotá Mejor para Todos</v>
      </c>
    </row>
    <row r="135" spans="1:48" ht="45" customHeight="1">
      <c r="A135" s="194">
        <v>125</v>
      </c>
      <c r="B135" s="171">
        <v>2020</v>
      </c>
      <c r="C135" s="170" t="s">
        <v>264</v>
      </c>
      <c r="D135" s="217" t="s">
        <v>824</v>
      </c>
      <c r="E135" s="60" t="s">
        <v>225</v>
      </c>
      <c r="F135" s="58" t="s">
        <v>219</v>
      </c>
      <c r="G135" s="59" t="s">
        <v>249</v>
      </c>
      <c r="H135" s="233" t="s">
        <v>879</v>
      </c>
      <c r="I135" s="61" t="s">
        <v>220</v>
      </c>
      <c r="J135" s="186" t="s">
        <v>267</v>
      </c>
      <c r="K135" s="62">
        <v>45</v>
      </c>
      <c r="L135" s="63" t="str">
        <f>IF(ISERROR(VLOOKUP(K135,Eje_Pilar_Prop!$C$2:$E$104,2,FALSE))," ",VLOOKUP(K135,Eje_Pilar_Prop!$C$2:$E$104,2,FALSE))</f>
        <v>Gobernanza e influencia local, regional e internacional</v>
      </c>
      <c r="M135" s="63" t="str">
        <f>IF(ISERROR(VLOOKUP(K135,Eje_Pilar_Prop!$C$2:$E$104,3,FALSE))," ",VLOOKUP(K135,Eje_Pilar_Prop!$C$2:$E$104,3,FALSE))</f>
        <v>Eje Transversal 4 Gobierno Legitimo, Fortalecimiento Local y Eficiencia</v>
      </c>
      <c r="N135" s="192" t="s">
        <v>523</v>
      </c>
      <c r="O135" s="198" t="s">
        <v>545</v>
      </c>
      <c r="P135" s="192" t="s">
        <v>579</v>
      </c>
      <c r="Q135" s="212">
        <v>26870300</v>
      </c>
      <c r="R135" s="66"/>
      <c r="S135" s="67"/>
      <c r="T135" s="68">
        <v>1</v>
      </c>
      <c r="U135" s="224">
        <v>2413500</v>
      </c>
      <c r="V135" s="69">
        <f t="shared" si="17"/>
        <v>29283800</v>
      </c>
      <c r="W135" s="224">
        <v>17216300</v>
      </c>
      <c r="X135" s="208">
        <v>44027</v>
      </c>
      <c r="Y135" s="208">
        <v>44027</v>
      </c>
      <c r="Z135" s="208">
        <v>44196</v>
      </c>
      <c r="AA135" s="255">
        <v>167</v>
      </c>
      <c r="AB135" s="71">
        <v>1</v>
      </c>
      <c r="AC135" s="258">
        <v>15</v>
      </c>
      <c r="AD135" s="173"/>
      <c r="AE135" s="136"/>
      <c r="AF135" s="70"/>
      <c r="AG135" s="65"/>
      <c r="AH135" s="57"/>
      <c r="AI135" s="57" t="s">
        <v>598</v>
      </c>
      <c r="AJ135" s="57"/>
      <c r="AK135" s="57"/>
      <c r="AL135" s="72">
        <f t="shared" si="19"/>
        <v>0.58791208791208793</v>
      </c>
      <c r="AN135" s="112">
        <f>IF(SUMPRODUCT((A$14:A135=A135)*(B$14:B135=B135)*(D$14:D135=D135))&gt;1,0,1)</f>
        <v>1</v>
      </c>
      <c r="AO135" s="73" t="str">
        <f t="shared" si="14"/>
        <v>Contratos de prestación de servicios profesionales y de apoyo a la gestión</v>
      </c>
      <c r="AP135" s="73" t="str">
        <f t="shared" si="15"/>
        <v>Contratación directa</v>
      </c>
      <c r="AQ135" s="74" t="str">
        <f>IF(ISBLANK(G135),1,IFERROR(VLOOKUP(G135,Tipo!$C$12:$C$27,1,FALSE),"NO"))</f>
        <v>Prestación de servicios profesionales y de apoyo a la gestión, o para la ejecución de trabajos artísticos que sólo puedan encomendarse a determinadas personas naturales;</v>
      </c>
      <c r="AR135" s="73" t="str">
        <f t="shared" si="16"/>
        <v>Inversión</v>
      </c>
      <c r="AS135" s="73" t="str">
        <f>IF(ISBLANK(K135),1,IFERROR(VLOOKUP(K135,Eje_Pilar_Prop!C117:C218,1,FALSE),"NO"))</f>
        <v>NO</v>
      </c>
      <c r="AT135" s="73" t="str">
        <f t="shared" si="13"/>
        <v>SECOP II</v>
      </c>
      <c r="AU135" s="38">
        <f t="shared" si="18"/>
        <v>1</v>
      </c>
      <c r="AV135" s="73" t="str">
        <f t="shared" si="12"/>
        <v>Bogotá Mejor para Todos</v>
      </c>
    </row>
    <row r="136" spans="1:48" ht="45" customHeight="1">
      <c r="A136" s="194">
        <v>126</v>
      </c>
      <c r="B136" s="171">
        <v>2020</v>
      </c>
      <c r="C136" s="170" t="s">
        <v>264</v>
      </c>
      <c r="D136" s="192" t="s">
        <v>825</v>
      </c>
      <c r="E136" s="60" t="s">
        <v>225</v>
      </c>
      <c r="F136" s="58" t="s">
        <v>219</v>
      </c>
      <c r="G136" s="59" t="s">
        <v>249</v>
      </c>
      <c r="H136" s="233" t="s">
        <v>879</v>
      </c>
      <c r="I136" s="61" t="s">
        <v>220</v>
      </c>
      <c r="J136" s="186" t="s">
        <v>267</v>
      </c>
      <c r="K136" s="62">
        <v>45</v>
      </c>
      <c r="L136" s="63" t="str">
        <f>IF(ISERROR(VLOOKUP(K136,Eje_Pilar_Prop!$C$2:$E$104,2,FALSE))," ",VLOOKUP(K136,Eje_Pilar_Prop!$C$2:$E$104,2,FALSE))</f>
        <v>Gobernanza e influencia local, regional e internacional</v>
      </c>
      <c r="M136" s="63" t="str">
        <f>IF(ISERROR(VLOOKUP(K136,Eje_Pilar_Prop!$C$2:$E$104,3,FALSE))," ",VLOOKUP(K136,Eje_Pilar_Prop!$C$2:$E$104,3,FALSE))</f>
        <v>Eje Transversal 4 Gobierno Legitimo, Fortalecimiento Local y Eficiencia</v>
      </c>
      <c r="N136" s="192" t="s">
        <v>523</v>
      </c>
      <c r="O136" s="192" t="s">
        <v>547</v>
      </c>
      <c r="P136" s="192" t="s">
        <v>581</v>
      </c>
      <c r="Q136" s="212">
        <v>26870300</v>
      </c>
      <c r="R136" s="66"/>
      <c r="S136" s="67"/>
      <c r="T136" s="68">
        <v>1</v>
      </c>
      <c r="U136" s="224">
        <v>2413500</v>
      </c>
      <c r="V136" s="69">
        <f t="shared" si="17"/>
        <v>29283800</v>
      </c>
      <c r="W136" s="224">
        <v>22043300</v>
      </c>
      <c r="X136" s="208">
        <v>44027</v>
      </c>
      <c r="Y136" s="208">
        <v>44027</v>
      </c>
      <c r="Z136" s="208">
        <v>44196</v>
      </c>
      <c r="AA136" s="255">
        <v>167</v>
      </c>
      <c r="AB136" s="71">
        <v>1</v>
      </c>
      <c r="AC136" s="246">
        <v>15</v>
      </c>
      <c r="AD136" s="173"/>
      <c r="AE136" s="136"/>
      <c r="AF136" s="70"/>
      <c r="AG136" s="65"/>
      <c r="AH136" s="57"/>
      <c r="AI136" s="57" t="s">
        <v>598</v>
      </c>
      <c r="AJ136" s="57"/>
      <c r="AK136" s="57"/>
      <c r="AL136" s="72">
        <f t="shared" si="19"/>
        <v>0.75274725274725274</v>
      </c>
      <c r="AN136" s="112">
        <f>IF(SUMPRODUCT((A$14:A136=A136)*(B$14:B136=B136)*(D$14:D136=D136))&gt;1,0,1)</f>
        <v>1</v>
      </c>
      <c r="AO136" s="73" t="str">
        <f t="shared" si="14"/>
        <v>Contratos de prestación de servicios profesionales y de apoyo a la gestión</v>
      </c>
      <c r="AP136" s="73" t="str">
        <f t="shared" si="15"/>
        <v>Contratación directa</v>
      </c>
      <c r="AQ136" s="74" t="str">
        <f>IF(ISBLANK(G136),1,IFERROR(VLOOKUP(G136,Tipo!$C$12:$C$27,1,FALSE),"NO"))</f>
        <v>Prestación de servicios profesionales y de apoyo a la gestión, o para la ejecución de trabajos artísticos que sólo puedan encomendarse a determinadas personas naturales;</v>
      </c>
      <c r="AR136" s="73" t="str">
        <f t="shared" si="16"/>
        <v>Inversión</v>
      </c>
      <c r="AS136" s="73" t="str">
        <f>IF(ISBLANK(K136),1,IFERROR(VLOOKUP(K136,Eje_Pilar_Prop!C118:C219,1,FALSE),"NO"))</f>
        <v>NO</v>
      </c>
      <c r="AT136" s="73" t="str">
        <f t="shared" si="13"/>
        <v>SECOP II</v>
      </c>
      <c r="AU136" s="38">
        <f t="shared" si="18"/>
        <v>1</v>
      </c>
      <c r="AV136" s="73" t="str">
        <f t="shared" si="12"/>
        <v>Bogotá Mejor para Todos</v>
      </c>
    </row>
    <row r="137" spans="1:48" ht="45" customHeight="1">
      <c r="A137" s="194">
        <v>127</v>
      </c>
      <c r="B137" s="171">
        <v>2020</v>
      </c>
      <c r="C137" s="170" t="s">
        <v>264</v>
      </c>
      <c r="D137" s="217" t="s">
        <v>826</v>
      </c>
      <c r="E137" s="60" t="s">
        <v>225</v>
      </c>
      <c r="F137" s="58" t="s">
        <v>219</v>
      </c>
      <c r="G137" s="59" t="s">
        <v>249</v>
      </c>
      <c r="H137" s="233" t="s">
        <v>880</v>
      </c>
      <c r="I137" s="61" t="s">
        <v>220</v>
      </c>
      <c r="J137" s="186" t="s">
        <v>267</v>
      </c>
      <c r="K137" s="62">
        <v>19</v>
      </c>
      <c r="L137" s="63" t="str">
        <f>IF(ISERROR(VLOOKUP(K137,Eje_Pilar_Prop!$C$2:$E$104,2,FALSE))," ",VLOOKUP(K137,Eje_Pilar_Prop!$C$2:$E$104,2,FALSE))</f>
        <v>Seguridad y convivencia para todos</v>
      </c>
      <c r="M137" s="63" t="str">
        <f>IF(ISERROR(VLOOKUP(K137,Eje_Pilar_Prop!$C$2:$E$104,3,FALSE))," ",VLOOKUP(K137,Eje_Pilar_Prop!$C$2:$E$104,3,FALSE))</f>
        <v>Pilar 3 Construcción de Comunidad y Cultura Ciudadana</v>
      </c>
      <c r="N137" s="192" t="s">
        <v>602</v>
      </c>
      <c r="O137" s="192" t="s">
        <v>1008</v>
      </c>
      <c r="P137" s="214" t="s">
        <v>916</v>
      </c>
      <c r="Q137" s="212">
        <v>10675500</v>
      </c>
      <c r="R137" s="66"/>
      <c r="S137" s="67"/>
      <c r="T137" s="68">
        <v>1</v>
      </c>
      <c r="U137" s="224">
        <v>1941000</v>
      </c>
      <c r="V137" s="69">
        <f t="shared" si="17"/>
        <v>12616500</v>
      </c>
      <c r="W137" s="224">
        <v>8734500</v>
      </c>
      <c r="X137" s="208">
        <v>44029</v>
      </c>
      <c r="Y137" s="208">
        <v>44029</v>
      </c>
      <c r="Z137" s="208">
        <v>44196</v>
      </c>
      <c r="AA137" s="255">
        <v>165</v>
      </c>
      <c r="AB137" s="71">
        <v>1</v>
      </c>
      <c r="AC137" s="282">
        <v>30</v>
      </c>
      <c r="AD137" s="173"/>
      <c r="AE137" s="136"/>
      <c r="AF137" s="70"/>
      <c r="AG137" s="65"/>
      <c r="AH137" s="57"/>
      <c r="AI137" s="57" t="s">
        <v>598</v>
      </c>
      <c r="AJ137" s="57"/>
      <c r="AK137" s="57"/>
      <c r="AL137" s="72">
        <f t="shared" si="19"/>
        <v>0.69230769230769229</v>
      </c>
      <c r="AN137" s="112">
        <f>IF(SUMPRODUCT((A$14:A137=A137)*(B$14:B137=B137)*(D$14:D137=D137))&gt;1,0,1)</f>
        <v>1</v>
      </c>
      <c r="AO137" s="73" t="str">
        <f t="shared" si="14"/>
        <v>Contratos de prestación de servicios profesionales y de apoyo a la gestión</v>
      </c>
      <c r="AP137" s="73" t="str">
        <f t="shared" si="15"/>
        <v>Contratación directa</v>
      </c>
      <c r="AQ137" s="74" t="str">
        <f>IF(ISBLANK(G137),1,IFERROR(VLOOKUP(G137,Tipo!$C$12:$C$27,1,FALSE),"NO"))</f>
        <v>Prestación de servicios profesionales y de apoyo a la gestión, o para la ejecución de trabajos artísticos que sólo puedan encomendarse a determinadas personas naturales;</v>
      </c>
      <c r="AR137" s="73" t="str">
        <f t="shared" si="16"/>
        <v>Inversión</v>
      </c>
      <c r="AS137" s="73" t="str">
        <f>IF(ISBLANK(K137),1,IFERROR(VLOOKUP(K137,Eje_Pilar_Prop!C119:C220,1,FALSE),"NO"))</f>
        <v>NO</v>
      </c>
      <c r="AT137" s="73" t="str">
        <f t="shared" si="13"/>
        <v>SECOP II</v>
      </c>
      <c r="AU137" s="38">
        <f t="shared" si="18"/>
        <v>1</v>
      </c>
      <c r="AV137" s="73" t="str">
        <f t="shared" si="12"/>
        <v>Bogotá Mejor para Todos</v>
      </c>
    </row>
    <row r="138" spans="1:48" ht="45" customHeight="1">
      <c r="A138" s="194">
        <v>128</v>
      </c>
      <c r="B138" s="171">
        <v>2020</v>
      </c>
      <c r="C138" s="170" t="s">
        <v>264</v>
      </c>
      <c r="D138" s="217" t="s">
        <v>827</v>
      </c>
      <c r="E138" s="60" t="s">
        <v>225</v>
      </c>
      <c r="F138" s="58" t="s">
        <v>219</v>
      </c>
      <c r="G138" s="59" t="s">
        <v>249</v>
      </c>
      <c r="H138" s="233" t="s">
        <v>880</v>
      </c>
      <c r="I138" s="61" t="s">
        <v>220</v>
      </c>
      <c r="J138" s="186" t="s">
        <v>267</v>
      </c>
      <c r="K138" s="62">
        <v>19</v>
      </c>
      <c r="L138" s="63" t="str">
        <f>IF(ISERROR(VLOOKUP(K138,Eje_Pilar_Prop!$C$2:$E$104,2,FALSE))," ",VLOOKUP(K138,Eje_Pilar_Prop!$C$2:$E$104,2,FALSE))</f>
        <v>Seguridad y convivencia para todos</v>
      </c>
      <c r="M138" s="63" t="str">
        <f>IF(ISERROR(VLOOKUP(K138,Eje_Pilar_Prop!$C$2:$E$104,3,FALSE))," ",VLOOKUP(K138,Eje_Pilar_Prop!$C$2:$E$104,3,FALSE))</f>
        <v>Pilar 3 Construcción de Comunidad y Cultura Ciudadana</v>
      </c>
      <c r="N138" s="192" t="s">
        <v>602</v>
      </c>
      <c r="O138" s="192" t="s">
        <v>1009</v>
      </c>
      <c r="P138" s="214" t="s">
        <v>1159</v>
      </c>
      <c r="Q138" s="212">
        <v>10675500</v>
      </c>
      <c r="R138" s="66"/>
      <c r="S138" s="67"/>
      <c r="T138" s="68">
        <v>1</v>
      </c>
      <c r="U138" s="224">
        <v>1941000</v>
      </c>
      <c r="V138" s="69">
        <f t="shared" si="17"/>
        <v>12616500</v>
      </c>
      <c r="W138" s="224">
        <v>8734500</v>
      </c>
      <c r="X138" s="208">
        <v>44029</v>
      </c>
      <c r="Y138" s="208">
        <v>44029</v>
      </c>
      <c r="Z138" s="208">
        <v>44196</v>
      </c>
      <c r="AA138" s="255">
        <v>165</v>
      </c>
      <c r="AB138" s="71">
        <v>1</v>
      </c>
      <c r="AC138" s="282">
        <v>30</v>
      </c>
      <c r="AD138" s="173"/>
      <c r="AE138" s="136"/>
      <c r="AF138" s="70"/>
      <c r="AG138" s="65"/>
      <c r="AH138" s="57"/>
      <c r="AI138" s="57" t="s">
        <v>598</v>
      </c>
      <c r="AJ138" s="57"/>
      <c r="AK138" s="57"/>
      <c r="AL138" s="72">
        <f t="shared" si="19"/>
        <v>0.69230769230769229</v>
      </c>
      <c r="AN138" s="112">
        <f>IF(SUMPRODUCT((A$14:A138=A138)*(B$14:B138=B138)*(D$14:D138=D138))&gt;1,0,1)</f>
        <v>1</v>
      </c>
      <c r="AO138" s="73" t="str">
        <f t="shared" si="14"/>
        <v>Contratos de prestación de servicios profesionales y de apoyo a la gestión</v>
      </c>
      <c r="AP138" s="73" t="str">
        <f t="shared" si="15"/>
        <v>Contratación directa</v>
      </c>
      <c r="AQ138" s="74" t="str">
        <f>IF(ISBLANK(G138),1,IFERROR(VLOOKUP(G138,Tipo!$C$12:$C$27,1,FALSE),"NO"))</f>
        <v>Prestación de servicios profesionales y de apoyo a la gestión, o para la ejecución de trabajos artísticos que sólo puedan encomendarse a determinadas personas naturales;</v>
      </c>
      <c r="AR138" s="73" t="str">
        <f t="shared" si="16"/>
        <v>Inversión</v>
      </c>
      <c r="AS138" s="73" t="str">
        <f>IF(ISBLANK(K138),1,IFERROR(VLOOKUP(K138,Eje_Pilar_Prop!C120:C221,1,FALSE),"NO"))</f>
        <v>NO</v>
      </c>
      <c r="AT138" s="73" t="str">
        <f t="shared" si="13"/>
        <v>SECOP II</v>
      </c>
      <c r="AU138" s="38">
        <f t="shared" si="18"/>
        <v>1</v>
      </c>
      <c r="AV138" s="73" t="str">
        <f t="shared" si="12"/>
        <v>Bogotá Mejor para Todos</v>
      </c>
    </row>
    <row r="139" spans="1:48" ht="45" customHeight="1">
      <c r="A139" s="194">
        <v>129</v>
      </c>
      <c r="B139" s="171">
        <v>2020</v>
      </c>
      <c r="C139" s="170" t="s">
        <v>264</v>
      </c>
      <c r="D139" s="192" t="s">
        <v>828</v>
      </c>
      <c r="E139" s="60" t="s">
        <v>225</v>
      </c>
      <c r="F139" s="58" t="s">
        <v>219</v>
      </c>
      <c r="G139" s="59" t="s">
        <v>249</v>
      </c>
      <c r="H139" s="233" t="s">
        <v>875</v>
      </c>
      <c r="I139" s="61" t="s">
        <v>220</v>
      </c>
      <c r="J139" s="186" t="s">
        <v>267</v>
      </c>
      <c r="K139" s="62">
        <v>45</v>
      </c>
      <c r="L139" s="63" t="str">
        <f>IF(ISERROR(VLOOKUP(K139,Eje_Pilar_Prop!$C$2:$E$104,2,FALSE))," ",VLOOKUP(K139,Eje_Pilar_Prop!$C$2:$E$104,2,FALSE))</f>
        <v>Gobernanza e influencia local, regional e internacional</v>
      </c>
      <c r="M139" s="63" t="str">
        <f>IF(ISERROR(VLOOKUP(K139,Eje_Pilar_Prop!$C$2:$E$104,3,FALSE))," ",VLOOKUP(K139,Eje_Pilar_Prop!$C$2:$E$104,3,FALSE))</f>
        <v>Eje Transversal 4 Gobierno Legitimo, Fortalecimiento Local y Eficiencia</v>
      </c>
      <c r="N139" s="192" t="s">
        <v>523</v>
      </c>
      <c r="O139" s="192" t="s">
        <v>1034</v>
      </c>
      <c r="P139" s="214" t="s">
        <v>917</v>
      </c>
      <c r="Q139" s="212">
        <v>30139200</v>
      </c>
      <c r="R139" s="66"/>
      <c r="S139" s="67"/>
      <c r="T139" s="68"/>
      <c r="U139" s="208"/>
      <c r="V139" s="69">
        <f t="shared" si="17"/>
        <v>30139200</v>
      </c>
      <c r="W139" s="224">
        <v>24523200</v>
      </c>
      <c r="X139" s="208">
        <v>44033</v>
      </c>
      <c r="Y139" s="207">
        <v>44033</v>
      </c>
      <c r="Z139" s="208">
        <v>44196</v>
      </c>
      <c r="AA139" s="255">
        <v>161</v>
      </c>
      <c r="AB139" s="71"/>
      <c r="AC139" s="208"/>
      <c r="AD139" s="173"/>
      <c r="AE139" s="136"/>
      <c r="AF139" s="70"/>
      <c r="AG139" s="65"/>
      <c r="AH139" s="57"/>
      <c r="AI139" s="57"/>
      <c r="AJ139" s="57" t="s">
        <v>598</v>
      </c>
      <c r="AK139" s="57"/>
      <c r="AL139" s="72">
        <f t="shared" si="19"/>
        <v>0.81366459627329191</v>
      </c>
      <c r="AN139" s="112">
        <f>IF(SUMPRODUCT((A$14:A139=A139)*(B$14:B139=B139)*(D$14:D139=D139))&gt;1,0,1)</f>
        <v>1</v>
      </c>
      <c r="AO139" s="73" t="str">
        <f t="shared" si="14"/>
        <v>Contratos de prestación de servicios profesionales y de apoyo a la gestión</v>
      </c>
      <c r="AP139" s="73" t="str">
        <f t="shared" si="15"/>
        <v>Contratación directa</v>
      </c>
      <c r="AQ139" s="74" t="str">
        <f>IF(ISBLANK(G139),1,IFERROR(VLOOKUP(G139,Tipo!$C$12:$C$27,1,FALSE),"NO"))</f>
        <v>Prestación de servicios profesionales y de apoyo a la gestión, o para la ejecución de trabajos artísticos que sólo puedan encomendarse a determinadas personas naturales;</v>
      </c>
      <c r="AR139" s="73" t="str">
        <f t="shared" si="16"/>
        <v>Inversión</v>
      </c>
      <c r="AS139" s="73" t="str">
        <f>IF(ISBLANK(K139),1,IFERROR(VLOOKUP(K139,Eje_Pilar_Prop!C121:C222,1,FALSE),"NO"))</f>
        <v>NO</v>
      </c>
      <c r="AT139" s="73" t="str">
        <f t="shared" si="13"/>
        <v>SECOP II</v>
      </c>
      <c r="AU139" s="38">
        <f t="shared" si="18"/>
        <v>1</v>
      </c>
      <c r="AV139" s="73" t="str">
        <f t="shared" si="12"/>
        <v>Bogotá Mejor para Todos</v>
      </c>
    </row>
    <row r="140" spans="1:48" ht="45" customHeight="1">
      <c r="A140" s="194">
        <v>130</v>
      </c>
      <c r="B140" s="171">
        <v>2020</v>
      </c>
      <c r="C140" s="170" t="s">
        <v>264</v>
      </c>
      <c r="D140" s="192" t="s">
        <v>829</v>
      </c>
      <c r="E140" s="60" t="s">
        <v>225</v>
      </c>
      <c r="F140" s="58" t="s">
        <v>219</v>
      </c>
      <c r="G140" s="59" t="s">
        <v>249</v>
      </c>
      <c r="H140" s="233" t="s">
        <v>881</v>
      </c>
      <c r="I140" s="61" t="s">
        <v>220</v>
      </c>
      <c r="J140" s="186" t="s">
        <v>267</v>
      </c>
      <c r="K140" s="62">
        <v>45</v>
      </c>
      <c r="L140" s="63" t="str">
        <f>IF(ISERROR(VLOOKUP(K140,Eje_Pilar_Prop!$C$2:$E$104,2,FALSE))," ",VLOOKUP(K140,Eje_Pilar_Prop!$C$2:$E$104,2,FALSE))</f>
        <v>Gobernanza e influencia local, regional e internacional</v>
      </c>
      <c r="M140" s="63" t="str">
        <f>IF(ISERROR(VLOOKUP(K140,Eje_Pilar_Prop!$C$2:$E$104,3,FALSE))," ",VLOOKUP(K140,Eje_Pilar_Prop!$C$2:$E$104,3,FALSE))</f>
        <v>Eje Transversal 4 Gobierno Legitimo, Fortalecimiento Local y Eficiencia</v>
      </c>
      <c r="N140" s="192" t="s">
        <v>739</v>
      </c>
      <c r="O140" s="192" t="s">
        <v>1035</v>
      </c>
      <c r="P140" s="214" t="s">
        <v>918</v>
      </c>
      <c r="Q140" s="212">
        <v>16872820</v>
      </c>
      <c r="R140" s="66"/>
      <c r="S140" s="67"/>
      <c r="T140" s="68">
        <v>1</v>
      </c>
      <c r="U140" s="224">
        <v>1601850</v>
      </c>
      <c r="V140" s="69">
        <f t="shared" si="17"/>
        <v>18474670</v>
      </c>
      <c r="W140" s="224">
        <v>10465420</v>
      </c>
      <c r="X140" s="208">
        <v>44036</v>
      </c>
      <c r="Y140" s="207">
        <v>44036</v>
      </c>
      <c r="Z140" s="208">
        <v>44196</v>
      </c>
      <c r="AA140" s="255">
        <v>158</v>
      </c>
      <c r="AB140" s="71">
        <v>1</v>
      </c>
      <c r="AC140" s="246">
        <v>15</v>
      </c>
      <c r="AD140" s="173"/>
      <c r="AE140" s="136"/>
      <c r="AF140" s="70"/>
      <c r="AG140" s="65"/>
      <c r="AH140" s="57"/>
      <c r="AI140" s="57" t="s">
        <v>598</v>
      </c>
      <c r="AJ140" s="57"/>
      <c r="AK140" s="57"/>
      <c r="AL140" s="72">
        <f t="shared" si="19"/>
        <v>0.56647398843930641</v>
      </c>
      <c r="AN140" s="112">
        <f>IF(SUMPRODUCT((A$14:A140=A140)*(B$14:B140=B140)*(D$14:D140=D140))&gt;1,0,1)</f>
        <v>1</v>
      </c>
      <c r="AO140" s="73" t="str">
        <f t="shared" si="14"/>
        <v>Contratos de prestación de servicios profesionales y de apoyo a la gestión</v>
      </c>
      <c r="AP140" s="73" t="str">
        <f t="shared" si="15"/>
        <v>Contratación directa</v>
      </c>
      <c r="AQ140" s="74" t="str">
        <f>IF(ISBLANK(G140),1,IFERROR(VLOOKUP(G140,Tipo!$C$12:$C$27,1,FALSE),"NO"))</f>
        <v>Prestación de servicios profesionales y de apoyo a la gestión, o para la ejecución de trabajos artísticos que sólo puedan encomendarse a determinadas personas naturales;</v>
      </c>
      <c r="AR140" s="73" t="str">
        <f t="shared" si="16"/>
        <v>Inversión</v>
      </c>
      <c r="AS140" s="73" t="str">
        <f>IF(ISBLANK(K140),1,IFERROR(VLOOKUP(K140,Eje_Pilar_Prop!C122:C223,1,FALSE),"NO"))</f>
        <v>NO</v>
      </c>
      <c r="AT140" s="73" t="str">
        <f t="shared" si="13"/>
        <v>SECOP II</v>
      </c>
      <c r="AU140" s="38">
        <f t="shared" si="18"/>
        <v>1</v>
      </c>
      <c r="AV140" s="73" t="str">
        <f t="shared" si="12"/>
        <v>Bogotá Mejor para Todos</v>
      </c>
    </row>
    <row r="141" spans="1:48" ht="45" customHeight="1">
      <c r="A141" s="191">
        <v>131</v>
      </c>
      <c r="B141" s="171">
        <v>2020</v>
      </c>
      <c r="C141" s="170" t="s">
        <v>264</v>
      </c>
      <c r="D141" s="192" t="s">
        <v>830</v>
      </c>
      <c r="E141" s="60" t="s">
        <v>223</v>
      </c>
      <c r="F141" s="58" t="s">
        <v>221</v>
      </c>
      <c r="G141" s="59" t="s">
        <v>259</v>
      </c>
      <c r="H141" s="198" t="s">
        <v>882</v>
      </c>
      <c r="I141" s="61" t="s">
        <v>220</v>
      </c>
      <c r="J141" s="186" t="s">
        <v>267</v>
      </c>
      <c r="K141" s="62">
        <v>45</v>
      </c>
      <c r="L141" s="63" t="str">
        <f>IF(ISERROR(VLOOKUP(K141,Eje_Pilar_Prop!$C$2:$E$104,2,FALSE))," ",VLOOKUP(K141,Eje_Pilar_Prop!$C$2:$E$104,2,FALSE))</f>
        <v>Gobernanza e influencia local, regional e internacional</v>
      </c>
      <c r="M141" s="63" t="str">
        <f>IF(ISERROR(VLOOKUP(K141,Eje_Pilar_Prop!$C$2:$E$104,3,FALSE))," ",VLOOKUP(K141,Eje_Pilar_Prop!$C$2:$E$104,3,FALSE))</f>
        <v>Eje Transversal 4 Gobierno Legitimo, Fortalecimiento Local y Eficiencia</v>
      </c>
      <c r="N141" s="192" t="s">
        <v>763</v>
      </c>
      <c r="O141" s="267" t="s">
        <v>1036</v>
      </c>
      <c r="P141" s="214" t="s">
        <v>919</v>
      </c>
      <c r="Q141" s="212">
        <v>12274935</v>
      </c>
      <c r="R141" s="66"/>
      <c r="S141" s="67"/>
      <c r="T141" s="68">
        <v>1</v>
      </c>
      <c r="U141" s="224">
        <v>3882784</v>
      </c>
      <c r="V141" s="69">
        <f t="shared" si="17"/>
        <v>16157719</v>
      </c>
      <c r="W141" s="135">
        <v>0</v>
      </c>
      <c r="X141" s="208">
        <v>44039</v>
      </c>
      <c r="Y141" s="275">
        <v>44040</v>
      </c>
      <c r="Z141" s="208">
        <v>44070</v>
      </c>
      <c r="AA141" s="255">
        <v>30</v>
      </c>
      <c r="AB141" s="71"/>
      <c r="AC141" s="275"/>
      <c r="AD141" s="173"/>
      <c r="AE141" s="136"/>
      <c r="AF141" s="70"/>
      <c r="AG141" s="65"/>
      <c r="AH141" s="57"/>
      <c r="AI141" s="57"/>
      <c r="AJ141" s="57" t="s">
        <v>598</v>
      </c>
      <c r="AK141" s="57"/>
      <c r="AL141" s="72">
        <f t="shared" si="19"/>
        <v>0</v>
      </c>
      <c r="AN141" s="112">
        <f>IF(SUMPRODUCT((A$14:A141=A141)*(B$14:B141=B141)*(D$14:D141=D141))&gt;1,0,1)</f>
        <v>1</v>
      </c>
      <c r="AO141" s="73" t="str">
        <f t="shared" si="14"/>
        <v>Contratos de prestación de servicios</v>
      </c>
      <c r="AP141" s="73" t="str">
        <f t="shared" si="15"/>
        <v>Contratación mínima cuantia</v>
      </c>
      <c r="AQ141" s="74" t="str">
        <f>IF(ISBLANK(G141),1,IFERROR(VLOOKUP(G141,Tipo!$C$12:$C$27,1,FALSE),"NO"))</f>
        <v>NO</v>
      </c>
      <c r="AR141" s="73" t="str">
        <f t="shared" si="16"/>
        <v>Inversión</v>
      </c>
      <c r="AS141" s="73" t="str">
        <f>IF(ISBLANK(K141),1,IFERROR(VLOOKUP(K141,Eje_Pilar_Prop!C123:C224,1,FALSE),"NO"))</f>
        <v>NO</v>
      </c>
      <c r="AT141" s="73" t="str">
        <f t="shared" si="13"/>
        <v>SECOP II</v>
      </c>
      <c r="AU141" s="38">
        <f t="shared" si="18"/>
        <v>1</v>
      </c>
      <c r="AV141" s="73" t="str">
        <f t="shared" si="12"/>
        <v>Bogotá Mejor para Todos</v>
      </c>
    </row>
    <row r="142" spans="1:48" ht="45" customHeight="1">
      <c r="A142" s="194">
        <v>133</v>
      </c>
      <c r="B142" s="171">
        <v>2020</v>
      </c>
      <c r="C142" s="170" t="s">
        <v>264</v>
      </c>
      <c r="D142" s="217" t="s">
        <v>831</v>
      </c>
      <c r="E142" s="60" t="s">
        <v>225</v>
      </c>
      <c r="F142" s="58" t="s">
        <v>219</v>
      </c>
      <c r="G142" s="59" t="s">
        <v>249</v>
      </c>
      <c r="H142" s="234" t="s">
        <v>883</v>
      </c>
      <c r="I142" s="61" t="s">
        <v>220</v>
      </c>
      <c r="J142" s="186" t="s">
        <v>267</v>
      </c>
      <c r="K142" s="62">
        <v>45</v>
      </c>
      <c r="L142" s="63" t="str">
        <f>IF(ISERROR(VLOOKUP(K142,Eje_Pilar_Prop!$C$2:$E$104,2,FALSE))," ",VLOOKUP(K142,Eje_Pilar_Prop!$C$2:$E$104,2,FALSE))</f>
        <v>Gobernanza e influencia local, regional e internacional</v>
      </c>
      <c r="M142" s="63" t="str">
        <f>IF(ISERROR(VLOOKUP(K142,Eje_Pilar_Prop!$C$2:$E$104,3,FALSE))," ",VLOOKUP(K142,Eje_Pilar_Prop!$C$2:$E$104,3,FALSE))</f>
        <v>Eje Transversal 4 Gobierno Legitimo, Fortalecimiento Local y Eficiencia</v>
      </c>
      <c r="N142" s="192" t="s">
        <v>763</v>
      </c>
      <c r="O142" s="57" t="s">
        <v>1037</v>
      </c>
      <c r="P142" s="214" t="s">
        <v>920</v>
      </c>
      <c r="Q142" s="212">
        <v>6541100</v>
      </c>
      <c r="R142" s="66"/>
      <c r="S142" s="67"/>
      <c r="T142" s="68"/>
      <c r="U142" s="208"/>
      <c r="V142" s="69">
        <f t="shared" si="17"/>
        <v>6541100</v>
      </c>
      <c r="W142" s="224">
        <v>5188505</v>
      </c>
      <c r="X142" s="208">
        <v>44046</v>
      </c>
      <c r="Y142" s="207">
        <v>44046</v>
      </c>
      <c r="Z142" s="208">
        <v>44196</v>
      </c>
      <c r="AA142" s="255">
        <v>149</v>
      </c>
      <c r="AB142" s="71"/>
      <c r="AC142" s="208"/>
      <c r="AD142" s="173"/>
      <c r="AE142" s="136"/>
      <c r="AF142" s="70"/>
      <c r="AG142" s="65"/>
      <c r="AH142" s="57"/>
      <c r="AI142" s="57"/>
      <c r="AJ142" s="57" t="s">
        <v>598</v>
      </c>
      <c r="AK142" s="57"/>
      <c r="AL142" s="72">
        <f t="shared" si="19"/>
        <v>0.79321597284860346</v>
      </c>
      <c r="AN142" s="112">
        <f>IF(SUMPRODUCT((A$14:A142=A142)*(B$14:B142=B142)*(D$14:D142=D142))&gt;1,0,1)</f>
        <v>1</v>
      </c>
      <c r="AO142" s="73" t="str">
        <f t="shared" si="14"/>
        <v>Contratos de prestación de servicios profesionales y de apoyo a la gestión</v>
      </c>
      <c r="AP142" s="73" t="str">
        <f t="shared" si="15"/>
        <v>Contratación directa</v>
      </c>
      <c r="AQ142" s="74" t="str">
        <f>IF(ISBLANK(G142),1,IFERROR(VLOOKUP(G142,Tipo!$C$12:$C$27,1,FALSE),"NO"))</f>
        <v>Prestación de servicios profesionales y de apoyo a la gestión, o para la ejecución de trabajos artísticos que sólo puedan encomendarse a determinadas personas naturales;</v>
      </c>
      <c r="AR142" s="73" t="str">
        <f t="shared" si="16"/>
        <v>Inversión</v>
      </c>
      <c r="AS142" s="73" t="str">
        <f>IF(ISBLANK(K142),1,IFERROR(VLOOKUP(K142,Eje_Pilar_Prop!C124:C225,1,FALSE),"NO"))</f>
        <v>NO</v>
      </c>
      <c r="AT142" s="73" t="str">
        <f t="shared" si="13"/>
        <v>SECOP II</v>
      </c>
      <c r="AU142" s="38">
        <f t="shared" si="18"/>
        <v>1</v>
      </c>
      <c r="AV142" s="73" t="str">
        <f t="shared" ref="AV142:AV205" si="20">IF(ISBLANK(J142),1,IFERROR(VLOOKUP(J142,pdd,1,FALSE),"NO"))</f>
        <v>Bogotá Mejor para Todos</v>
      </c>
    </row>
    <row r="143" spans="1:48" ht="45" customHeight="1">
      <c r="A143" s="194">
        <v>134</v>
      </c>
      <c r="B143" s="171">
        <v>2020</v>
      </c>
      <c r="C143" s="170" t="s">
        <v>264</v>
      </c>
      <c r="D143" s="217" t="s">
        <v>832</v>
      </c>
      <c r="E143" s="60" t="s">
        <v>225</v>
      </c>
      <c r="F143" s="58" t="s">
        <v>219</v>
      </c>
      <c r="G143" s="59" t="s">
        <v>249</v>
      </c>
      <c r="H143" s="235" t="s">
        <v>884</v>
      </c>
      <c r="I143" s="61" t="s">
        <v>220</v>
      </c>
      <c r="J143" s="186" t="s">
        <v>267</v>
      </c>
      <c r="K143" s="62">
        <v>45</v>
      </c>
      <c r="L143" s="63" t="str">
        <f>IF(ISERROR(VLOOKUP(K143,Eje_Pilar_Prop!$C$2:$E$104,2,FALSE))," ",VLOOKUP(K143,Eje_Pilar_Prop!$C$2:$E$104,2,FALSE))</f>
        <v>Gobernanza e influencia local, regional e internacional</v>
      </c>
      <c r="M143" s="63" t="str">
        <f>IF(ISERROR(VLOOKUP(K143,Eje_Pilar_Prop!$C$2:$E$104,3,FALSE))," ",VLOOKUP(K143,Eje_Pilar_Prop!$C$2:$E$104,3,FALSE))</f>
        <v>Eje Transversal 4 Gobierno Legitimo, Fortalecimiento Local y Eficiencia</v>
      </c>
      <c r="N143" s="192" t="s">
        <v>523</v>
      </c>
      <c r="O143" s="192" t="s">
        <v>527</v>
      </c>
      <c r="P143" s="192" t="s">
        <v>562</v>
      </c>
      <c r="Q143" s="212">
        <v>42286200</v>
      </c>
      <c r="R143" s="66"/>
      <c r="S143" s="67"/>
      <c r="T143" s="68">
        <v>1</v>
      </c>
      <c r="U143" s="224">
        <v>8514000</v>
      </c>
      <c r="V143" s="69">
        <f t="shared" si="17"/>
        <v>50800200</v>
      </c>
      <c r="W143" s="224">
        <v>42286200</v>
      </c>
      <c r="X143" s="208">
        <v>44046</v>
      </c>
      <c r="Y143" s="207">
        <v>44046</v>
      </c>
      <c r="Z143" s="208">
        <v>44196</v>
      </c>
      <c r="AA143" s="255">
        <v>149</v>
      </c>
      <c r="AB143" s="71">
        <v>1</v>
      </c>
      <c r="AC143" s="246">
        <v>30</v>
      </c>
      <c r="AD143" s="173"/>
      <c r="AE143" s="136"/>
      <c r="AF143" s="70"/>
      <c r="AG143" s="65"/>
      <c r="AH143" s="57"/>
      <c r="AI143" s="57" t="s">
        <v>598</v>
      </c>
      <c r="AJ143" s="57"/>
      <c r="AK143" s="57"/>
      <c r="AL143" s="72">
        <f t="shared" si="19"/>
        <v>0.83240223463687146</v>
      </c>
      <c r="AN143" s="112">
        <f>IF(SUMPRODUCT((A$14:A143=A143)*(B$14:B143=B143)*(D$14:D143=D143))&gt;1,0,1)</f>
        <v>1</v>
      </c>
      <c r="AO143" s="73" t="str">
        <f t="shared" si="14"/>
        <v>Contratos de prestación de servicios profesionales y de apoyo a la gestión</v>
      </c>
      <c r="AP143" s="73" t="str">
        <f t="shared" si="15"/>
        <v>Contratación directa</v>
      </c>
      <c r="AQ143" s="74" t="str">
        <f>IF(ISBLANK(G143),1,IFERROR(VLOOKUP(G143,Tipo!$C$12:$C$27,1,FALSE),"NO"))</f>
        <v>Prestación de servicios profesionales y de apoyo a la gestión, o para la ejecución de trabajos artísticos que sólo puedan encomendarse a determinadas personas naturales;</v>
      </c>
      <c r="AR143" s="73" t="str">
        <f t="shared" si="16"/>
        <v>Inversión</v>
      </c>
      <c r="AS143" s="73" t="str">
        <f>IF(ISBLANK(K143),1,IFERROR(VLOOKUP(K143,Eje_Pilar_Prop!C125:C226,1,FALSE),"NO"))</f>
        <v>NO</v>
      </c>
      <c r="AT143" s="73" t="str">
        <f t="shared" si="13"/>
        <v>SECOP II</v>
      </c>
      <c r="AU143" s="38">
        <f t="shared" si="18"/>
        <v>1</v>
      </c>
      <c r="AV143" s="73" t="str">
        <f t="shared" si="20"/>
        <v>Bogotá Mejor para Todos</v>
      </c>
    </row>
    <row r="144" spans="1:48" ht="45" customHeight="1">
      <c r="A144" s="194">
        <v>135</v>
      </c>
      <c r="B144" s="171">
        <v>2020</v>
      </c>
      <c r="C144" s="170" t="s">
        <v>264</v>
      </c>
      <c r="D144" s="217" t="s">
        <v>833</v>
      </c>
      <c r="E144" s="60" t="s">
        <v>225</v>
      </c>
      <c r="F144" s="58" t="s">
        <v>219</v>
      </c>
      <c r="G144" s="59" t="s">
        <v>249</v>
      </c>
      <c r="H144" s="235" t="s">
        <v>885</v>
      </c>
      <c r="I144" s="61" t="s">
        <v>220</v>
      </c>
      <c r="J144" s="186" t="s">
        <v>267</v>
      </c>
      <c r="K144" s="62">
        <v>45</v>
      </c>
      <c r="L144" s="63" t="str">
        <f>IF(ISERROR(VLOOKUP(K144,Eje_Pilar_Prop!$C$2:$E$104,2,FALSE))," ",VLOOKUP(K144,Eje_Pilar_Prop!$C$2:$E$104,2,FALSE))</f>
        <v>Gobernanza e influencia local, regional e internacional</v>
      </c>
      <c r="M144" s="63" t="str">
        <f>IF(ISERROR(VLOOKUP(K144,Eje_Pilar_Prop!$C$2:$E$104,3,FALSE))," ",VLOOKUP(K144,Eje_Pilar_Prop!$C$2:$E$104,3,FALSE))</f>
        <v>Eje Transversal 4 Gobierno Legitimo, Fortalecimiento Local y Eficiencia</v>
      </c>
      <c r="N144" s="192" t="s">
        <v>523</v>
      </c>
      <c r="O144" s="192" t="s">
        <v>689</v>
      </c>
      <c r="P144" s="214" t="s">
        <v>699</v>
      </c>
      <c r="Q144" s="212">
        <v>28580280</v>
      </c>
      <c r="R144" s="66"/>
      <c r="S144" s="67"/>
      <c r="T144" s="68">
        <v>1</v>
      </c>
      <c r="U144" s="224">
        <v>5793300</v>
      </c>
      <c r="V144" s="69">
        <f t="shared" si="17"/>
        <v>34373580</v>
      </c>
      <c r="W144" s="224">
        <v>22786980</v>
      </c>
      <c r="X144" s="207">
        <v>44047</v>
      </c>
      <c r="Y144" s="207">
        <v>44047</v>
      </c>
      <c r="Z144" s="208">
        <v>44196</v>
      </c>
      <c r="AA144" s="255">
        <v>148</v>
      </c>
      <c r="AB144" s="71">
        <v>1</v>
      </c>
      <c r="AC144" s="246">
        <v>30</v>
      </c>
      <c r="AD144" s="173"/>
      <c r="AE144" s="136"/>
      <c r="AF144" s="70"/>
      <c r="AG144" s="65"/>
      <c r="AH144" s="57"/>
      <c r="AI144" s="57" t="s">
        <v>598</v>
      </c>
      <c r="AJ144" s="57"/>
      <c r="AK144" s="57"/>
      <c r="AL144" s="72">
        <f t="shared" si="19"/>
        <v>0.6629213483146067</v>
      </c>
      <c r="AN144" s="112">
        <f>IF(SUMPRODUCT((A$14:A144=A144)*(B$14:B144=B144)*(D$14:D144=D144))&gt;1,0,1)</f>
        <v>1</v>
      </c>
      <c r="AO144" s="73" t="str">
        <f t="shared" si="14"/>
        <v>Contratos de prestación de servicios profesionales y de apoyo a la gestión</v>
      </c>
      <c r="AP144" s="73" t="str">
        <f t="shared" si="15"/>
        <v>Contratación directa</v>
      </c>
      <c r="AQ144" s="74" t="str">
        <f>IF(ISBLANK(G144),1,IFERROR(VLOOKUP(G144,Tipo!$C$12:$C$27,1,FALSE),"NO"))</f>
        <v>Prestación de servicios profesionales y de apoyo a la gestión, o para la ejecución de trabajos artísticos que sólo puedan encomendarse a determinadas personas naturales;</v>
      </c>
      <c r="AR144" s="73" t="str">
        <f t="shared" si="16"/>
        <v>Inversión</v>
      </c>
      <c r="AS144" s="73" t="str">
        <f>IF(ISBLANK(K144),1,IFERROR(VLOOKUP(K144,Eje_Pilar_Prop!C126:C227,1,FALSE),"NO"))</f>
        <v>NO</v>
      </c>
      <c r="AT144" s="73" t="str">
        <f t="shared" si="13"/>
        <v>SECOP II</v>
      </c>
      <c r="AU144" s="38">
        <f t="shared" si="18"/>
        <v>1</v>
      </c>
      <c r="AV144" s="73" t="str">
        <f t="shared" si="20"/>
        <v>Bogotá Mejor para Todos</v>
      </c>
    </row>
    <row r="145" spans="1:48" ht="45" customHeight="1">
      <c r="A145" s="194">
        <v>136</v>
      </c>
      <c r="B145" s="171">
        <v>2020</v>
      </c>
      <c r="C145" s="170" t="s">
        <v>264</v>
      </c>
      <c r="D145" s="217" t="s">
        <v>834</v>
      </c>
      <c r="E145" s="60" t="s">
        <v>225</v>
      </c>
      <c r="F145" s="58" t="s">
        <v>219</v>
      </c>
      <c r="G145" s="59" t="s">
        <v>249</v>
      </c>
      <c r="H145" s="235" t="s">
        <v>886</v>
      </c>
      <c r="I145" s="61" t="s">
        <v>220</v>
      </c>
      <c r="J145" s="186" t="s">
        <v>267</v>
      </c>
      <c r="K145" s="62">
        <v>45</v>
      </c>
      <c r="L145" s="63" t="str">
        <f>IF(ISERROR(VLOOKUP(K145,Eje_Pilar_Prop!$C$2:$E$104,2,FALSE))," ",VLOOKUP(K145,Eje_Pilar_Prop!$C$2:$E$104,2,FALSE))</f>
        <v>Gobernanza e influencia local, regional e internacional</v>
      </c>
      <c r="M145" s="63" t="str">
        <f>IF(ISERROR(VLOOKUP(K145,Eje_Pilar_Prop!$C$2:$E$104,3,FALSE))," ",VLOOKUP(K145,Eje_Pilar_Prop!$C$2:$E$104,3,FALSE))</f>
        <v>Eje Transversal 4 Gobierno Legitimo, Fortalecimiento Local y Eficiencia</v>
      </c>
      <c r="N145" s="192" t="s">
        <v>523</v>
      </c>
      <c r="O145" s="192" t="s">
        <v>641</v>
      </c>
      <c r="P145" s="214" t="s">
        <v>651</v>
      </c>
      <c r="Q145" s="212">
        <v>23384000</v>
      </c>
      <c r="R145" s="66"/>
      <c r="S145" s="67"/>
      <c r="T145" s="68"/>
      <c r="U145" s="207"/>
      <c r="V145" s="69">
        <f t="shared" si="17"/>
        <v>23384000</v>
      </c>
      <c r="W145" s="224">
        <v>18644000</v>
      </c>
      <c r="X145" s="207">
        <v>44047</v>
      </c>
      <c r="Y145" s="207">
        <v>44047</v>
      </c>
      <c r="Z145" s="208">
        <v>44196</v>
      </c>
      <c r="AA145" s="255">
        <v>148</v>
      </c>
      <c r="AB145" s="71"/>
      <c r="AC145" s="207"/>
      <c r="AD145" s="173"/>
      <c r="AE145" s="136"/>
      <c r="AF145" s="70"/>
      <c r="AG145" s="65"/>
      <c r="AH145" s="57"/>
      <c r="AI145" s="57"/>
      <c r="AJ145" s="57" t="s">
        <v>598</v>
      </c>
      <c r="AK145" s="57"/>
      <c r="AL145" s="72">
        <f t="shared" si="19"/>
        <v>0.79729729729729726</v>
      </c>
      <c r="AN145" s="112">
        <f>IF(SUMPRODUCT((A$14:A145=A145)*(B$14:B145=B145)*(D$14:D145=D145))&gt;1,0,1)</f>
        <v>1</v>
      </c>
      <c r="AO145" s="73" t="str">
        <f t="shared" si="14"/>
        <v>Contratos de prestación de servicios profesionales y de apoyo a la gestión</v>
      </c>
      <c r="AP145" s="73" t="str">
        <f t="shared" si="15"/>
        <v>Contratación directa</v>
      </c>
      <c r="AQ145" s="74" t="str">
        <f>IF(ISBLANK(G145),1,IFERROR(VLOOKUP(G145,Tipo!$C$12:$C$27,1,FALSE),"NO"))</f>
        <v>Prestación de servicios profesionales y de apoyo a la gestión, o para la ejecución de trabajos artísticos que sólo puedan encomendarse a determinadas personas naturales;</v>
      </c>
      <c r="AR145" s="73" t="str">
        <f t="shared" si="16"/>
        <v>Inversión</v>
      </c>
      <c r="AS145" s="73" t="str">
        <f>IF(ISBLANK(K145),1,IFERROR(VLOOKUP(K145,Eje_Pilar_Prop!C127:C228,1,FALSE),"NO"))</f>
        <v>NO</v>
      </c>
      <c r="AT145" s="73" t="str">
        <f t="shared" si="13"/>
        <v>SECOP II</v>
      </c>
      <c r="AU145" s="38">
        <f t="shared" si="18"/>
        <v>1</v>
      </c>
      <c r="AV145" s="73" t="str">
        <f t="shared" si="20"/>
        <v>Bogotá Mejor para Todos</v>
      </c>
    </row>
    <row r="146" spans="1:48" ht="45" customHeight="1">
      <c r="A146" s="194">
        <v>137</v>
      </c>
      <c r="B146" s="171">
        <v>2020</v>
      </c>
      <c r="C146" s="170" t="s">
        <v>264</v>
      </c>
      <c r="D146" s="217" t="s">
        <v>835</v>
      </c>
      <c r="E146" s="60" t="s">
        <v>225</v>
      </c>
      <c r="F146" s="58" t="s">
        <v>219</v>
      </c>
      <c r="G146" s="59" t="s">
        <v>249</v>
      </c>
      <c r="H146" s="235" t="s">
        <v>887</v>
      </c>
      <c r="I146" s="61" t="s">
        <v>220</v>
      </c>
      <c r="J146" s="186" t="s">
        <v>267</v>
      </c>
      <c r="K146" s="62">
        <v>45</v>
      </c>
      <c r="L146" s="63" t="str">
        <f>IF(ISERROR(VLOOKUP(K146,Eje_Pilar_Prop!$C$2:$E$104,2,FALSE))," ",VLOOKUP(K146,Eje_Pilar_Prop!$C$2:$E$104,2,FALSE))</f>
        <v>Gobernanza e influencia local, regional e internacional</v>
      </c>
      <c r="M146" s="63" t="str">
        <f>IF(ISERROR(VLOOKUP(K146,Eje_Pilar_Prop!$C$2:$E$104,3,FALSE))," ",VLOOKUP(K146,Eje_Pilar_Prop!$C$2:$E$104,3,FALSE))</f>
        <v>Eje Transversal 4 Gobierno Legitimo, Fortalecimiento Local y Eficiencia</v>
      </c>
      <c r="N146" s="192" t="s">
        <v>523</v>
      </c>
      <c r="O146" s="198" t="s">
        <v>649</v>
      </c>
      <c r="P146" s="214" t="s">
        <v>659</v>
      </c>
      <c r="Q146" s="212">
        <v>12124160</v>
      </c>
      <c r="R146" s="66"/>
      <c r="S146" s="67"/>
      <c r="T146" s="68"/>
      <c r="U146" s="224"/>
      <c r="V146" s="69">
        <f t="shared" si="17"/>
        <v>12124160</v>
      </c>
      <c r="W146" s="224">
        <v>9666560</v>
      </c>
      <c r="X146" s="207">
        <v>44047</v>
      </c>
      <c r="Y146" s="207">
        <v>44047</v>
      </c>
      <c r="Z146" s="208">
        <v>44196</v>
      </c>
      <c r="AA146" s="255">
        <v>148</v>
      </c>
      <c r="AB146" s="71"/>
      <c r="AC146" s="282"/>
      <c r="AD146" s="173"/>
      <c r="AE146" s="136"/>
      <c r="AF146" s="70"/>
      <c r="AG146" s="65"/>
      <c r="AH146" s="57"/>
      <c r="AI146" s="57"/>
      <c r="AJ146" s="57" t="s">
        <v>598</v>
      </c>
      <c r="AK146" s="57"/>
      <c r="AL146" s="72">
        <f t="shared" si="19"/>
        <v>0.79729729729729726</v>
      </c>
      <c r="AN146" s="112">
        <f>IF(SUMPRODUCT((A$14:A146=A146)*(B$14:B146=B146)*(D$14:D146=D146))&gt;1,0,1)</f>
        <v>1</v>
      </c>
      <c r="AO146" s="73" t="str">
        <f t="shared" si="14"/>
        <v>Contratos de prestación de servicios profesionales y de apoyo a la gestión</v>
      </c>
      <c r="AP146" s="73" t="str">
        <f t="shared" si="15"/>
        <v>Contratación directa</v>
      </c>
      <c r="AQ146" s="74" t="str">
        <f>IF(ISBLANK(G146),1,IFERROR(VLOOKUP(G146,Tipo!$C$12:$C$27,1,FALSE),"NO"))</f>
        <v>Prestación de servicios profesionales y de apoyo a la gestión, o para la ejecución de trabajos artísticos que sólo puedan encomendarse a determinadas personas naturales;</v>
      </c>
      <c r="AR146" s="73" t="str">
        <f t="shared" si="16"/>
        <v>Inversión</v>
      </c>
      <c r="AS146" s="73" t="str">
        <f>IF(ISBLANK(K146),1,IFERROR(VLOOKUP(K146,Eje_Pilar_Prop!C128:C229,1,FALSE),"NO"))</f>
        <v>NO</v>
      </c>
      <c r="AT146" s="73" t="str">
        <f t="shared" si="13"/>
        <v>SECOP II</v>
      </c>
      <c r="AU146" s="38">
        <f t="shared" si="18"/>
        <v>1</v>
      </c>
      <c r="AV146" s="73" t="str">
        <f t="shared" si="20"/>
        <v>Bogotá Mejor para Todos</v>
      </c>
    </row>
    <row r="147" spans="1:48" ht="45" customHeight="1">
      <c r="A147" s="194">
        <v>138</v>
      </c>
      <c r="B147" s="171">
        <v>2020</v>
      </c>
      <c r="C147" s="121" t="s">
        <v>264</v>
      </c>
      <c r="D147" s="217" t="s">
        <v>836</v>
      </c>
      <c r="E147" s="60" t="s">
        <v>225</v>
      </c>
      <c r="F147" s="58" t="s">
        <v>219</v>
      </c>
      <c r="G147" s="59" t="s">
        <v>249</v>
      </c>
      <c r="H147" s="236" t="s">
        <v>888</v>
      </c>
      <c r="I147" s="61" t="s">
        <v>220</v>
      </c>
      <c r="J147" s="186" t="s">
        <v>267</v>
      </c>
      <c r="K147" s="62">
        <v>11</v>
      </c>
      <c r="L147" s="63" t="str">
        <f>IF(ISERROR(VLOOKUP(K147,Eje_Pilar_Prop!$C$2:$E$104,2,FALSE))," ",VLOOKUP(K147,Eje_Pilar_Prop!$C$2:$E$104,2,FALSE))</f>
        <v>Mejores oportunidades para el desarrollo a través de la cultura, la recreación y el deporte</v>
      </c>
      <c r="M147" s="63" t="str">
        <f>IF(ISERROR(VLOOKUP(K147,Eje_Pilar_Prop!$C$2:$E$104,3,FALSE))," ",VLOOKUP(K147,Eje_Pilar_Prop!$C$2:$E$104,3,FALSE))</f>
        <v>Pilar 1 Igualdad de Calidad de Vida</v>
      </c>
      <c r="N147" s="192" t="s">
        <v>681</v>
      </c>
      <c r="O147" s="192" t="s">
        <v>682</v>
      </c>
      <c r="P147" s="214" t="s">
        <v>692</v>
      </c>
      <c r="Q147" s="212">
        <v>32173302</v>
      </c>
      <c r="R147" s="66"/>
      <c r="S147" s="67"/>
      <c r="T147" s="68">
        <v>1</v>
      </c>
      <c r="U147" s="224">
        <v>6565980</v>
      </c>
      <c r="V147" s="69">
        <f t="shared" si="17"/>
        <v>38739282</v>
      </c>
      <c r="W147" s="224">
        <v>25607322</v>
      </c>
      <c r="X147" s="207">
        <v>44048</v>
      </c>
      <c r="Y147" s="207">
        <v>44048</v>
      </c>
      <c r="Z147" s="208">
        <v>44196</v>
      </c>
      <c r="AA147" s="255">
        <v>147</v>
      </c>
      <c r="AB147" s="71">
        <v>1</v>
      </c>
      <c r="AC147" s="282">
        <v>30</v>
      </c>
      <c r="AD147" s="173"/>
      <c r="AE147" s="136"/>
      <c r="AF147" s="70"/>
      <c r="AG147" s="65"/>
      <c r="AH147" s="57"/>
      <c r="AI147" s="57" t="s">
        <v>598</v>
      </c>
      <c r="AJ147" s="57"/>
      <c r="AK147" s="57"/>
      <c r="AL147" s="72">
        <f t="shared" si="19"/>
        <v>0.66101694915254239</v>
      </c>
      <c r="AN147" s="112">
        <f>IF(SUMPRODUCT((A$14:A147=A147)*(B$14:B147=B147)*(D$14:D147=D147))&gt;1,0,1)</f>
        <v>1</v>
      </c>
      <c r="AO147" s="73" t="str">
        <f t="shared" si="14"/>
        <v>Contratos de prestación de servicios profesionales y de apoyo a la gestión</v>
      </c>
      <c r="AP147" s="73" t="str">
        <f t="shared" si="15"/>
        <v>Contratación directa</v>
      </c>
      <c r="AQ147" s="74" t="str">
        <f>IF(ISBLANK(G147),1,IFERROR(VLOOKUP(G147,Tipo!$C$12:$C$27,1,FALSE),"NO"))</f>
        <v>Prestación de servicios profesionales y de apoyo a la gestión, o para la ejecución de trabajos artísticos que sólo puedan encomendarse a determinadas personas naturales;</v>
      </c>
      <c r="AR147" s="73" t="str">
        <f t="shared" si="16"/>
        <v>Inversión</v>
      </c>
      <c r="AS147" s="73" t="str">
        <f>IF(ISBLANK(K147),1,IFERROR(VLOOKUP(K147,Eje_Pilar_Prop!C129:C230,1,FALSE),"NO"))</f>
        <v>NO</v>
      </c>
      <c r="AT147" s="73" t="str">
        <f t="shared" si="13"/>
        <v>SECOP II</v>
      </c>
      <c r="AU147" s="38">
        <f t="shared" si="18"/>
        <v>1</v>
      </c>
      <c r="AV147" s="73" t="str">
        <f t="shared" si="20"/>
        <v>Bogotá Mejor para Todos</v>
      </c>
    </row>
    <row r="148" spans="1:48" ht="45" customHeight="1">
      <c r="A148" s="194">
        <v>139</v>
      </c>
      <c r="B148" s="171">
        <v>2020</v>
      </c>
      <c r="C148" s="121" t="s">
        <v>264</v>
      </c>
      <c r="D148" s="217" t="s">
        <v>837</v>
      </c>
      <c r="E148" s="60" t="s">
        <v>225</v>
      </c>
      <c r="F148" s="58" t="s">
        <v>219</v>
      </c>
      <c r="G148" s="59" t="s">
        <v>249</v>
      </c>
      <c r="H148" s="237" t="s">
        <v>889</v>
      </c>
      <c r="I148" s="61" t="s">
        <v>220</v>
      </c>
      <c r="J148" s="186" t="s">
        <v>267</v>
      </c>
      <c r="K148" s="62">
        <v>45</v>
      </c>
      <c r="L148" s="63" t="str">
        <f>IF(ISERROR(VLOOKUP(K148,Eje_Pilar_Prop!$C$2:$E$104,2,FALSE))," ",VLOOKUP(K148,Eje_Pilar_Prop!$C$2:$E$104,2,FALSE))</f>
        <v>Gobernanza e influencia local, regional e internacional</v>
      </c>
      <c r="M148" s="63" t="str">
        <f>IF(ISERROR(VLOOKUP(K148,Eje_Pilar_Prop!$C$2:$E$104,3,FALSE))," ",VLOOKUP(K148,Eje_Pilar_Prop!$C$2:$E$104,3,FALSE))</f>
        <v>Eje Transversal 4 Gobierno Legitimo, Fortalecimiento Local y Eficiencia</v>
      </c>
      <c r="N148" s="192" t="s">
        <v>523</v>
      </c>
      <c r="O148" s="198" t="s">
        <v>1038</v>
      </c>
      <c r="P148" s="214" t="s">
        <v>921</v>
      </c>
      <c r="Q148" s="212">
        <v>10152000</v>
      </c>
      <c r="R148" s="66"/>
      <c r="S148" s="67"/>
      <c r="T148" s="68"/>
      <c r="U148" s="207"/>
      <c r="V148" s="69">
        <f t="shared" si="17"/>
        <v>10152000</v>
      </c>
      <c r="W148" s="224">
        <v>8713800</v>
      </c>
      <c r="X148" s="207">
        <v>44053</v>
      </c>
      <c r="Y148" s="207">
        <v>44053</v>
      </c>
      <c r="Z148" s="208">
        <v>44158</v>
      </c>
      <c r="AA148" s="255">
        <v>120</v>
      </c>
      <c r="AB148" s="71"/>
      <c r="AC148" s="207"/>
      <c r="AD148" s="173"/>
      <c r="AE148" s="136"/>
      <c r="AF148" s="70"/>
      <c r="AG148" s="65"/>
      <c r="AH148" s="57"/>
      <c r="AI148" s="57"/>
      <c r="AJ148" s="57" t="s">
        <v>598</v>
      </c>
      <c r="AK148" s="57"/>
      <c r="AL148" s="72">
        <f t="shared" si="19"/>
        <v>0.85833333333333328</v>
      </c>
      <c r="AN148" s="112">
        <f>IF(SUMPRODUCT((A$14:A148=A148)*(B$14:B148=B148)*(D$14:D148=D148))&gt;1,0,1)</f>
        <v>1</v>
      </c>
      <c r="AO148" s="73" t="str">
        <f t="shared" si="14"/>
        <v>Contratos de prestación de servicios profesionales y de apoyo a la gestión</v>
      </c>
      <c r="AP148" s="73" t="str">
        <f t="shared" si="15"/>
        <v>Contratación directa</v>
      </c>
      <c r="AQ148" s="74" t="str">
        <f>IF(ISBLANK(G148),1,IFERROR(VLOOKUP(G148,Tipo!$C$12:$C$27,1,FALSE),"NO"))</f>
        <v>Prestación de servicios profesionales y de apoyo a la gestión, o para la ejecución de trabajos artísticos que sólo puedan encomendarse a determinadas personas naturales;</v>
      </c>
      <c r="AR148" s="73" t="str">
        <f t="shared" si="16"/>
        <v>Inversión</v>
      </c>
      <c r="AS148" s="73" t="str">
        <f>IF(ISBLANK(K148),1,IFERROR(VLOOKUP(K148,Eje_Pilar_Prop!C130:C231,1,FALSE),"NO"))</f>
        <v>NO</v>
      </c>
      <c r="AT148" s="73" t="str">
        <f t="shared" si="13"/>
        <v>SECOP II</v>
      </c>
      <c r="AU148" s="38">
        <f t="shared" si="18"/>
        <v>1</v>
      </c>
      <c r="AV148" s="73" t="str">
        <f t="shared" si="20"/>
        <v>Bogotá Mejor para Todos</v>
      </c>
    </row>
    <row r="149" spans="1:48" ht="45" customHeight="1">
      <c r="A149" s="191">
        <v>140</v>
      </c>
      <c r="B149" s="171">
        <v>2020</v>
      </c>
      <c r="C149" s="121" t="s">
        <v>264</v>
      </c>
      <c r="D149" s="217" t="s">
        <v>838</v>
      </c>
      <c r="E149" s="60" t="s">
        <v>223</v>
      </c>
      <c r="F149" s="58" t="s">
        <v>221</v>
      </c>
      <c r="G149" s="59" t="s">
        <v>259</v>
      </c>
      <c r="H149" s="238" t="s">
        <v>890</v>
      </c>
      <c r="I149" s="61" t="s">
        <v>220</v>
      </c>
      <c r="J149" s="186" t="s">
        <v>267</v>
      </c>
      <c r="K149" s="62">
        <v>45</v>
      </c>
      <c r="L149" s="63" t="str">
        <f>IF(ISERROR(VLOOKUP(K149,Eje_Pilar_Prop!$C$2:$E$104,2,FALSE))," ",VLOOKUP(K149,Eje_Pilar_Prop!$C$2:$E$104,2,FALSE))</f>
        <v>Gobernanza e influencia local, regional e internacional</v>
      </c>
      <c r="M149" s="63" t="str">
        <f>IF(ISERROR(VLOOKUP(K149,Eje_Pilar_Prop!$C$2:$E$104,3,FALSE))," ",VLOOKUP(K149,Eje_Pilar_Prop!$C$2:$E$104,3,FALSE))</f>
        <v>Eje Transversal 4 Gobierno Legitimo, Fortalecimiento Local y Eficiencia</v>
      </c>
      <c r="N149" s="192" t="s">
        <v>523</v>
      </c>
      <c r="O149" s="198" t="s">
        <v>1039</v>
      </c>
      <c r="P149" s="214" t="s">
        <v>922</v>
      </c>
      <c r="Q149" s="212">
        <v>11631100</v>
      </c>
      <c r="R149" s="66"/>
      <c r="S149" s="67"/>
      <c r="T149" s="68"/>
      <c r="U149" s="207"/>
      <c r="V149" s="69">
        <f t="shared" si="17"/>
        <v>11631100</v>
      </c>
      <c r="W149" s="224">
        <v>0</v>
      </c>
      <c r="X149" s="207">
        <v>44055</v>
      </c>
      <c r="Y149" s="207">
        <v>44055</v>
      </c>
      <c r="Z149" s="208">
        <v>44085</v>
      </c>
      <c r="AA149" s="255">
        <v>30</v>
      </c>
      <c r="AB149" s="71"/>
      <c r="AC149" s="207"/>
      <c r="AD149" s="173"/>
      <c r="AE149" s="136"/>
      <c r="AF149" s="70"/>
      <c r="AG149" s="65"/>
      <c r="AH149" s="57"/>
      <c r="AI149" s="57"/>
      <c r="AJ149" s="57" t="s">
        <v>598</v>
      </c>
      <c r="AK149" s="57"/>
      <c r="AL149" s="72">
        <f t="shared" si="19"/>
        <v>0</v>
      </c>
      <c r="AN149" s="112">
        <f>IF(SUMPRODUCT((A$14:A149=A149)*(B$14:B149=B149)*(D$14:D149=D149))&gt;1,0,1)</f>
        <v>1</v>
      </c>
      <c r="AO149" s="73" t="str">
        <f t="shared" si="14"/>
        <v>Contratos de prestación de servicios</v>
      </c>
      <c r="AP149" s="73" t="str">
        <f t="shared" si="15"/>
        <v>Contratación mínima cuantia</v>
      </c>
      <c r="AQ149" s="74" t="str">
        <f>IF(ISBLANK(G149),1,IFERROR(VLOOKUP(G149,Tipo!$C$12:$C$27,1,FALSE),"NO"))</f>
        <v>NO</v>
      </c>
      <c r="AR149" s="73" t="str">
        <f t="shared" si="16"/>
        <v>Inversión</v>
      </c>
      <c r="AS149" s="73" t="str">
        <f>IF(ISBLANK(K149),1,IFERROR(VLOOKUP(K149,Eje_Pilar_Prop!C131:C232,1,FALSE),"NO"))</f>
        <v>NO</v>
      </c>
      <c r="AT149" s="73" t="str">
        <f t="shared" ref="AT149:AT212" si="21">IF(ISBLANK(C149),1,IFERROR(VLOOKUP(C149,SECOP,1,FALSE),"NO"))</f>
        <v>SECOP II</v>
      </c>
      <c r="AU149" s="38">
        <f t="shared" si="18"/>
        <v>1</v>
      </c>
      <c r="AV149" s="73" t="str">
        <f t="shared" si="20"/>
        <v>Bogotá Mejor para Todos</v>
      </c>
    </row>
    <row r="150" spans="1:48" ht="45" customHeight="1">
      <c r="A150" s="194">
        <v>141</v>
      </c>
      <c r="B150" s="171">
        <v>2020</v>
      </c>
      <c r="C150" s="121" t="s">
        <v>264</v>
      </c>
      <c r="D150" s="217" t="s">
        <v>839</v>
      </c>
      <c r="E150" s="60" t="s">
        <v>225</v>
      </c>
      <c r="F150" s="58" t="s">
        <v>219</v>
      </c>
      <c r="G150" s="59" t="s">
        <v>249</v>
      </c>
      <c r="H150" s="239" t="s">
        <v>891</v>
      </c>
      <c r="I150" s="61" t="s">
        <v>220</v>
      </c>
      <c r="J150" s="186" t="s">
        <v>267</v>
      </c>
      <c r="K150" s="62">
        <v>45</v>
      </c>
      <c r="L150" s="63" t="str">
        <f>IF(ISERROR(VLOOKUP(K150,Eje_Pilar_Prop!$C$2:$E$104,2,FALSE))," ",VLOOKUP(K150,Eje_Pilar_Prop!$C$2:$E$104,2,FALSE))</f>
        <v>Gobernanza e influencia local, regional e internacional</v>
      </c>
      <c r="M150" s="63" t="str">
        <f>IF(ISERROR(VLOOKUP(K150,Eje_Pilar_Prop!$C$2:$E$104,3,FALSE))," ",VLOOKUP(K150,Eje_Pilar_Prop!$C$2:$E$104,3,FALSE))</f>
        <v>Eje Transversal 4 Gobierno Legitimo, Fortalecimiento Local y Eficiencia</v>
      </c>
      <c r="N150" s="192" t="s">
        <v>523</v>
      </c>
      <c r="O150" s="203" t="s">
        <v>691</v>
      </c>
      <c r="P150" s="214" t="s">
        <v>701</v>
      </c>
      <c r="Q150" s="212">
        <v>7784000</v>
      </c>
      <c r="R150" s="66"/>
      <c r="S150" s="67"/>
      <c r="T150" s="68">
        <v>1</v>
      </c>
      <c r="U150" s="224">
        <v>1668000</v>
      </c>
      <c r="V150" s="69">
        <f t="shared" si="17"/>
        <v>9452000</v>
      </c>
      <c r="W150" s="224">
        <v>6116000</v>
      </c>
      <c r="X150" s="207">
        <v>44055</v>
      </c>
      <c r="Y150" s="207">
        <v>44055</v>
      </c>
      <c r="Z150" s="208">
        <v>44196</v>
      </c>
      <c r="AA150" s="255">
        <v>140</v>
      </c>
      <c r="AB150" s="71">
        <v>1</v>
      </c>
      <c r="AC150" s="282">
        <v>30</v>
      </c>
      <c r="AD150" s="173"/>
      <c r="AE150" s="136"/>
      <c r="AF150" s="70"/>
      <c r="AG150" s="65"/>
      <c r="AH150" s="57"/>
      <c r="AI150" s="57" t="s">
        <v>598</v>
      </c>
      <c r="AJ150" s="57"/>
      <c r="AK150" s="57"/>
      <c r="AL150" s="72">
        <f t="shared" si="19"/>
        <v>0.6470588235294118</v>
      </c>
      <c r="AN150" s="112">
        <f>IF(SUMPRODUCT((A$14:A150=A150)*(B$14:B150=B150)*(D$14:D150=D150))&gt;1,0,1)</f>
        <v>1</v>
      </c>
      <c r="AO150" s="73" t="str">
        <f t="shared" si="14"/>
        <v>Contratos de prestación de servicios profesionales y de apoyo a la gestión</v>
      </c>
      <c r="AP150" s="73" t="str">
        <f t="shared" si="15"/>
        <v>Contratación directa</v>
      </c>
      <c r="AQ150" s="74" t="str">
        <f>IF(ISBLANK(G150),1,IFERROR(VLOOKUP(G150,Tipo!$C$12:$C$27,1,FALSE),"NO"))</f>
        <v>Prestación de servicios profesionales y de apoyo a la gestión, o para la ejecución de trabajos artísticos que sólo puedan encomendarse a determinadas personas naturales;</v>
      </c>
      <c r="AR150" s="73" t="str">
        <f t="shared" si="16"/>
        <v>Inversión</v>
      </c>
      <c r="AS150" s="73" t="str">
        <f>IF(ISBLANK(K150),1,IFERROR(VLOOKUP(K150,Eje_Pilar_Prop!C132:C233,1,FALSE),"NO"))</f>
        <v>NO</v>
      </c>
      <c r="AT150" s="73" t="str">
        <f t="shared" si="21"/>
        <v>SECOP II</v>
      </c>
      <c r="AU150" s="38">
        <f t="shared" si="18"/>
        <v>1</v>
      </c>
      <c r="AV150" s="73" t="str">
        <f t="shared" si="20"/>
        <v>Bogotá Mejor para Todos</v>
      </c>
    </row>
    <row r="151" spans="1:48" ht="45" customHeight="1">
      <c r="A151" s="194">
        <v>142</v>
      </c>
      <c r="B151" s="171">
        <v>2020</v>
      </c>
      <c r="C151" s="121" t="s">
        <v>264</v>
      </c>
      <c r="D151" s="232" t="s">
        <v>840</v>
      </c>
      <c r="E151" s="60" t="s">
        <v>225</v>
      </c>
      <c r="F151" s="58" t="s">
        <v>219</v>
      </c>
      <c r="G151" s="59" t="s">
        <v>249</v>
      </c>
      <c r="H151" s="198" t="s">
        <v>892</v>
      </c>
      <c r="I151" s="61" t="s">
        <v>220</v>
      </c>
      <c r="J151" s="186" t="s">
        <v>267</v>
      </c>
      <c r="K151" s="62">
        <v>38</v>
      </c>
      <c r="L151" s="63" t="str">
        <f>IF(ISERROR(VLOOKUP(K151,Eje_Pilar_Prop!$C$2:$E$104,2,FALSE))," ",VLOOKUP(K151,Eje_Pilar_Prop!$C$2:$E$104,2,FALSE))</f>
        <v>Recuperación y manejo de la Estructura Ecológica Principal</v>
      </c>
      <c r="M151" s="63" t="str">
        <f>IF(ISERROR(VLOOKUP(K151,Eje_Pilar_Prop!$C$2:$E$104,3,FALSE))," ",VLOOKUP(K151,Eje_Pilar_Prop!$C$2:$E$104,3,FALSE))</f>
        <v>Eje Transversal 3 Sostenibilidad Ambiental basada en la eficiencia energética</v>
      </c>
      <c r="N151" s="192" t="s">
        <v>604</v>
      </c>
      <c r="O151" s="210" t="s">
        <v>619</v>
      </c>
      <c r="P151" s="214" t="s">
        <v>620</v>
      </c>
      <c r="Q151" s="272">
        <v>21255080</v>
      </c>
      <c r="R151" s="66"/>
      <c r="S151" s="67"/>
      <c r="T151" s="68">
        <v>1</v>
      </c>
      <c r="U151" s="224">
        <v>4554660</v>
      </c>
      <c r="V151" s="69">
        <f t="shared" si="17"/>
        <v>25809740</v>
      </c>
      <c r="W151" s="224">
        <v>16700420</v>
      </c>
      <c r="X151" s="207">
        <v>44055</v>
      </c>
      <c r="Y151" s="207">
        <v>44055</v>
      </c>
      <c r="Z151" s="208">
        <v>44196</v>
      </c>
      <c r="AA151" s="255">
        <v>140</v>
      </c>
      <c r="AB151" s="71">
        <v>1</v>
      </c>
      <c r="AC151" s="282">
        <v>30</v>
      </c>
      <c r="AD151" s="173"/>
      <c r="AE151" s="136"/>
      <c r="AF151" s="70"/>
      <c r="AG151" s="65"/>
      <c r="AH151" s="57"/>
      <c r="AI151" s="57" t="s">
        <v>598</v>
      </c>
      <c r="AJ151" s="57"/>
      <c r="AK151" s="57"/>
      <c r="AL151" s="72">
        <f t="shared" si="19"/>
        <v>0.6470588235294118</v>
      </c>
      <c r="AN151" s="112">
        <f>IF(SUMPRODUCT((A$14:A151=A151)*(B$14:B151=B151)*(D$14:D151=D151))&gt;1,0,1)</f>
        <v>1</v>
      </c>
      <c r="AO151" s="73" t="str">
        <f t="shared" si="14"/>
        <v>Contratos de prestación de servicios profesionales y de apoyo a la gestión</v>
      </c>
      <c r="AP151" s="73" t="str">
        <f t="shared" si="15"/>
        <v>Contratación directa</v>
      </c>
      <c r="AQ151" s="74" t="str">
        <f>IF(ISBLANK(G151),1,IFERROR(VLOOKUP(G151,Tipo!$C$12:$C$27,1,FALSE),"NO"))</f>
        <v>Prestación de servicios profesionales y de apoyo a la gestión, o para la ejecución de trabajos artísticos que sólo puedan encomendarse a determinadas personas naturales;</v>
      </c>
      <c r="AR151" s="73" t="str">
        <f t="shared" si="16"/>
        <v>Inversión</v>
      </c>
      <c r="AS151" s="73" t="str">
        <f>IF(ISBLANK(K151),1,IFERROR(VLOOKUP(K151,Eje_Pilar_Prop!C133:C234,1,FALSE),"NO"))</f>
        <v>NO</v>
      </c>
      <c r="AT151" s="73" t="str">
        <f t="shared" si="21"/>
        <v>SECOP II</v>
      </c>
      <c r="AU151" s="38">
        <f t="shared" si="18"/>
        <v>1</v>
      </c>
      <c r="AV151" s="73" t="str">
        <f t="shared" si="20"/>
        <v>Bogotá Mejor para Todos</v>
      </c>
    </row>
    <row r="152" spans="1:48" ht="45" customHeight="1">
      <c r="A152" s="194">
        <v>143</v>
      </c>
      <c r="B152" s="171">
        <v>2020</v>
      </c>
      <c r="C152" s="121" t="s">
        <v>264</v>
      </c>
      <c r="D152" s="232" t="s">
        <v>841</v>
      </c>
      <c r="E152" s="60" t="s">
        <v>225</v>
      </c>
      <c r="F152" s="58" t="s">
        <v>219</v>
      </c>
      <c r="G152" s="59" t="s">
        <v>249</v>
      </c>
      <c r="H152" s="198" t="s">
        <v>893</v>
      </c>
      <c r="I152" s="61" t="s">
        <v>220</v>
      </c>
      <c r="J152" s="186" t="s">
        <v>267</v>
      </c>
      <c r="K152" s="62">
        <v>45</v>
      </c>
      <c r="L152" s="63" t="str">
        <f>IF(ISERROR(VLOOKUP(K152,Eje_Pilar_Prop!$C$2:$E$104,2,FALSE))," ",VLOOKUP(K152,Eje_Pilar_Prop!$C$2:$E$104,2,FALSE))</f>
        <v>Gobernanza e influencia local, regional e internacional</v>
      </c>
      <c r="M152" s="63" t="str">
        <f>IF(ISERROR(VLOOKUP(K152,Eje_Pilar_Prop!$C$2:$E$104,3,FALSE))," ",VLOOKUP(K152,Eje_Pilar_Prop!$C$2:$E$104,3,FALSE))</f>
        <v>Eje Transversal 4 Gobierno Legitimo, Fortalecimiento Local y Eficiencia</v>
      </c>
      <c r="N152" s="192" t="s">
        <v>523</v>
      </c>
      <c r="O152" s="198" t="s">
        <v>1040</v>
      </c>
      <c r="P152" s="214" t="s">
        <v>923</v>
      </c>
      <c r="Q152" s="212">
        <v>19600000</v>
      </c>
      <c r="R152" s="66"/>
      <c r="S152" s="67"/>
      <c r="T152" s="68"/>
      <c r="U152" s="207"/>
      <c r="V152" s="69">
        <f t="shared" si="17"/>
        <v>19600000</v>
      </c>
      <c r="W152" s="224">
        <v>15400000</v>
      </c>
      <c r="X152" s="207">
        <v>44055</v>
      </c>
      <c r="Y152" s="207">
        <v>44055</v>
      </c>
      <c r="Z152" s="208">
        <v>44196</v>
      </c>
      <c r="AA152" s="255">
        <v>140</v>
      </c>
      <c r="AB152" s="71"/>
      <c r="AC152" s="207"/>
      <c r="AD152" s="173"/>
      <c r="AE152" s="136"/>
      <c r="AF152" s="70"/>
      <c r="AG152" s="65"/>
      <c r="AH152" s="57"/>
      <c r="AI152" s="57"/>
      <c r="AJ152" s="57" t="s">
        <v>598</v>
      </c>
      <c r="AK152" s="57"/>
      <c r="AL152" s="72">
        <f t="shared" si="19"/>
        <v>0.7857142857142857</v>
      </c>
      <c r="AN152" s="112">
        <f>IF(SUMPRODUCT((A$14:A152=A152)*(B$14:B152=B152)*(D$14:D152=D152))&gt;1,0,1)</f>
        <v>1</v>
      </c>
      <c r="AO152" s="73" t="str">
        <f t="shared" ref="AO152:AO215" si="22">IF(ISBLANK(E152),1,IFERROR(VLOOKUP(E152,tipo,1,FALSE),"NO"))</f>
        <v>Contratos de prestación de servicios profesionales y de apoyo a la gestión</v>
      </c>
      <c r="AP152" s="73" t="str">
        <f t="shared" ref="AP152:AP215" si="23">IF(ISBLANK(F152),1,IFERROR(VLOOKUP(F152,modal,1,FALSE),"NO"))</f>
        <v>Contratación directa</v>
      </c>
      <c r="AQ152" s="74" t="str">
        <f>IF(ISBLANK(G152),1,IFERROR(VLOOKUP(G152,Tipo!$C$12:$C$27,1,FALSE),"NO"))</f>
        <v>Prestación de servicios profesionales y de apoyo a la gestión, o para la ejecución de trabajos artísticos que sólo puedan encomendarse a determinadas personas naturales;</v>
      </c>
      <c r="AR152" s="73" t="str">
        <f t="shared" ref="AR152:AR215" si="24">IF(ISBLANK(I152),1,IFERROR(VLOOKUP(I152,afectacion,1,FALSE),"NO"))</f>
        <v>Inversión</v>
      </c>
      <c r="AS152" s="73" t="str">
        <f>IF(ISBLANK(K152),1,IFERROR(VLOOKUP(K152,Eje_Pilar_Prop!C134:C235,1,FALSE),"NO"))</f>
        <v>NO</v>
      </c>
      <c r="AT152" s="73" t="str">
        <f t="shared" si="21"/>
        <v>SECOP II</v>
      </c>
      <c r="AU152" s="38">
        <f t="shared" si="18"/>
        <v>1</v>
      </c>
      <c r="AV152" s="73" t="str">
        <f t="shared" si="20"/>
        <v>Bogotá Mejor para Todos</v>
      </c>
    </row>
    <row r="153" spans="1:48" ht="45" customHeight="1">
      <c r="A153" s="194">
        <v>144</v>
      </c>
      <c r="B153" s="171">
        <v>2020</v>
      </c>
      <c r="C153" s="121" t="s">
        <v>264</v>
      </c>
      <c r="D153" s="232" t="s">
        <v>842</v>
      </c>
      <c r="E153" s="60" t="s">
        <v>225</v>
      </c>
      <c r="F153" s="58" t="s">
        <v>219</v>
      </c>
      <c r="G153" s="59" t="s">
        <v>249</v>
      </c>
      <c r="H153" s="237" t="s">
        <v>713</v>
      </c>
      <c r="I153" s="61" t="s">
        <v>220</v>
      </c>
      <c r="J153" s="186" t="s">
        <v>267</v>
      </c>
      <c r="K153" s="62">
        <v>45</v>
      </c>
      <c r="L153" s="63" t="str">
        <f>IF(ISERROR(VLOOKUP(K153,Eje_Pilar_Prop!$C$2:$E$104,2,FALSE))," ",VLOOKUP(K153,Eje_Pilar_Prop!$C$2:$E$104,2,FALSE))</f>
        <v>Gobernanza e influencia local, regional e internacional</v>
      </c>
      <c r="M153" s="63" t="str">
        <f>IF(ISERROR(VLOOKUP(K153,Eje_Pilar_Prop!$C$2:$E$104,3,FALSE))," ",VLOOKUP(K153,Eje_Pilar_Prop!$C$2:$E$104,3,FALSE))</f>
        <v>Eje Transversal 4 Gobierno Legitimo, Fortalecimiento Local y Eficiencia</v>
      </c>
      <c r="N153" s="192" t="s">
        <v>523</v>
      </c>
      <c r="O153" s="268" t="s">
        <v>1041</v>
      </c>
      <c r="P153" s="214" t="s">
        <v>924</v>
      </c>
      <c r="Q153" s="272">
        <v>19460000</v>
      </c>
      <c r="R153" s="66"/>
      <c r="S153" s="67"/>
      <c r="T153" s="68"/>
      <c r="U153" s="207"/>
      <c r="V153" s="69">
        <f t="shared" si="17"/>
        <v>19460000</v>
      </c>
      <c r="W153" s="224">
        <v>15260000</v>
      </c>
      <c r="X153" s="207">
        <v>44056</v>
      </c>
      <c r="Y153" s="207">
        <v>44056</v>
      </c>
      <c r="Z153" s="208">
        <v>44196</v>
      </c>
      <c r="AA153" s="255">
        <v>139</v>
      </c>
      <c r="AB153" s="71"/>
      <c r="AC153" s="207"/>
      <c r="AD153" s="173"/>
      <c r="AE153" s="136"/>
      <c r="AF153" s="70"/>
      <c r="AG153" s="65"/>
      <c r="AH153" s="57"/>
      <c r="AI153" s="57"/>
      <c r="AJ153" s="57" t="s">
        <v>598</v>
      </c>
      <c r="AK153" s="57"/>
      <c r="AL153" s="72">
        <f t="shared" si="19"/>
        <v>0.78417266187050361</v>
      </c>
      <c r="AN153" s="112">
        <f>IF(SUMPRODUCT((A$14:A153=A153)*(B$14:B153=B153)*(D$14:D153=D153))&gt;1,0,1)</f>
        <v>1</v>
      </c>
      <c r="AO153" s="73" t="str">
        <f t="shared" si="22"/>
        <v>Contratos de prestación de servicios profesionales y de apoyo a la gestión</v>
      </c>
      <c r="AP153" s="73" t="str">
        <f t="shared" si="23"/>
        <v>Contratación directa</v>
      </c>
      <c r="AQ153" s="74" t="str">
        <f>IF(ISBLANK(G153),1,IFERROR(VLOOKUP(G153,Tipo!$C$12:$C$27,1,FALSE),"NO"))</f>
        <v>Prestación de servicios profesionales y de apoyo a la gestión, o para la ejecución de trabajos artísticos que sólo puedan encomendarse a determinadas personas naturales;</v>
      </c>
      <c r="AR153" s="73" t="str">
        <f t="shared" si="24"/>
        <v>Inversión</v>
      </c>
      <c r="AS153" s="73" t="str">
        <f>IF(ISBLANK(K153),1,IFERROR(VLOOKUP(K153,Eje_Pilar_Prop!C135:C236,1,FALSE),"NO"))</f>
        <v>NO</v>
      </c>
      <c r="AT153" s="73" t="str">
        <f t="shared" si="21"/>
        <v>SECOP II</v>
      </c>
      <c r="AU153" s="38">
        <f t="shared" si="18"/>
        <v>1</v>
      </c>
      <c r="AV153" s="73" t="str">
        <f t="shared" si="20"/>
        <v>Bogotá Mejor para Todos</v>
      </c>
    </row>
    <row r="154" spans="1:48" ht="45" customHeight="1">
      <c r="A154" s="194">
        <v>145</v>
      </c>
      <c r="B154" s="171">
        <v>2020</v>
      </c>
      <c r="C154" s="121" t="s">
        <v>264</v>
      </c>
      <c r="D154" s="232" t="s">
        <v>843</v>
      </c>
      <c r="E154" s="60" t="s">
        <v>225</v>
      </c>
      <c r="F154" s="58" t="s">
        <v>219</v>
      </c>
      <c r="G154" s="59" t="s">
        <v>249</v>
      </c>
      <c r="H154" s="237" t="s">
        <v>894</v>
      </c>
      <c r="I154" s="61" t="s">
        <v>220</v>
      </c>
      <c r="J154" s="186" t="s">
        <v>267</v>
      </c>
      <c r="K154" s="62">
        <v>45</v>
      </c>
      <c r="L154" s="63" t="str">
        <f>IF(ISERROR(VLOOKUP(K154,Eje_Pilar_Prop!$C$2:$E$104,2,FALSE))," ",VLOOKUP(K154,Eje_Pilar_Prop!$C$2:$E$104,2,FALSE))</f>
        <v>Gobernanza e influencia local, regional e internacional</v>
      </c>
      <c r="M154" s="63" t="str">
        <f>IF(ISERROR(VLOOKUP(K154,Eje_Pilar_Prop!$C$2:$E$104,3,FALSE))," ",VLOOKUP(K154,Eje_Pilar_Prop!$C$2:$E$104,3,FALSE))</f>
        <v>Eje Transversal 4 Gobierno Legitimo, Fortalecimiento Local y Eficiencia</v>
      </c>
      <c r="N154" s="192" t="s">
        <v>523</v>
      </c>
      <c r="O154" s="268" t="s">
        <v>733</v>
      </c>
      <c r="P154" s="243" t="s">
        <v>925</v>
      </c>
      <c r="Q154" s="272">
        <v>21998994</v>
      </c>
      <c r="R154" s="66"/>
      <c r="S154" s="67"/>
      <c r="T154" s="68">
        <v>1</v>
      </c>
      <c r="U154" s="224">
        <v>1594130</v>
      </c>
      <c r="V154" s="69">
        <f t="shared" si="17"/>
        <v>23593124</v>
      </c>
      <c r="W154" s="224">
        <v>17108604</v>
      </c>
      <c r="X154" s="207">
        <v>44057</v>
      </c>
      <c r="Y154" s="207">
        <v>44057</v>
      </c>
      <c r="Z154" s="208">
        <v>44196</v>
      </c>
      <c r="AA154" s="255">
        <v>138</v>
      </c>
      <c r="AB154" s="71">
        <v>1</v>
      </c>
      <c r="AC154" s="282">
        <v>10</v>
      </c>
      <c r="AD154" s="173"/>
      <c r="AE154" s="136"/>
      <c r="AF154" s="70"/>
      <c r="AG154" s="65"/>
      <c r="AH154" s="57"/>
      <c r="AI154" s="57" t="s">
        <v>598</v>
      </c>
      <c r="AJ154" s="57"/>
      <c r="AK154" s="57"/>
      <c r="AL154" s="72">
        <f t="shared" si="19"/>
        <v>0.72515212483094649</v>
      </c>
      <c r="AN154" s="112">
        <f>IF(SUMPRODUCT((A$14:A154=A154)*(B$14:B154=B154)*(D$14:D154=D154))&gt;1,0,1)</f>
        <v>1</v>
      </c>
      <c r="AO154" s="73" t="str">
        <f t="shared" si="22"/>
        <v>Contratos de prestación de servicios profesionales y de apoyo a la gestión</v>
      </c>
      <c r="AP154" s="73" t="str">
        <f t="shared" si="23"/>
        <v>Contratación directa</v>
      </c>
      <c r="AQ154" s="74" t="str">
        <f>IF(ISBLANK(G154),1,IFERROR(VLOOKUP(G154,Tipo!$C$12:$C$27,1,FALSE),"NO"))</f>
        <v>Prestación de servicios profesionales y de apoyo a la gestión, o para la ejecución de trabajos artísticos que sólo puedan encomendarse a determinadas personas naturales;</v>
      </c>
      <c r="AR154" s="73" t="str">
        <f t="shared" si="24"/>
        <v>Inversión</v>
      </c>
      <c r="AS154" s="73" t="str">
        <f>IF(ISBLANK(K154),1,IFERROR(VLOOKUP(K154,Eje_Pilar_Prop!C136:C237,1,FALSE),"NO"))</f>
        <v>NO</v>
      </c>
      <c r="AT154" s="73" t="str">
        <f t="shared" si="21"/>
        <v>SECOP II</v>
      </c>
      <c r="AU154" s="38">
        <f t="shared" si="18"/>
        <v>1</v>
      </c>
      <c r="AV154" s="73" t="str">
        <f t="shared" si="20"/>
        <v>Bogotá Mejor para Todos</v>
      </c>
    </row>
    <row r="155" spans="1:48" ht="45" customHeight="1">
      <c r="A155" s="194">
        <v>146</v>
      </c>
      <c r="B155" s="171">
        <v>2020</v>
      </c>
      <c r="C155" s="121" t="s">
        <v>264</v>
      </c>
      <c r="D155" s="198" t="s">
        <v>844</v>
      </c>
      <c r="E155" s="60" t="s">
        <v>225</v>
      </c>
      <c r="F155" s="58" t="s">
        <v>219</v>
      </c>
      <c r="G155" s="59" t="s">
        <v>249</v>
      </c>
      <c r="H155" s="237" t="s">
        <v>895</v>
      </c>
      <c r="I155" s="61" t="s">
        <v>220</v>
      </c>
      <c r="J155" s="186" t="s">
        <v>267</v>
      </c>
      <c r="K155" s="62">
        <v>45</v>
      </c>
      <c r="L155" s="63" t="str">
        <f>IF(ISERROR(VLOOKUP(K155,Eje_Pilar_Prop!$C$2:$E$104,2,FALSE))," ",VLOOKUP(K155,Eje_Pilar_Prop!$C$2:$E$104,2,FALSE))</f>
        <v>Gobernanza e influencia local, regional e internacional</v>
      </c>
      <c r="M155" s="63" t="str">
        <f>IF(ISERROR(VLOOKUP(K155,Eje_Pilar_Prop!$C$2:$E$104,3,FALSE))," ",VLOOKUP(K155,Eje_Pilar_Prop!$C$2:$E$104,3,FALSE))</f>
        <v>Eje Transversal 4 Gobierno Legitimo, Fortalecimiento Local y Eficiencia</v>
      </c>
      <c r="N155" s="192" t="s">
        <v>523</v>
      </c>
      <c r="O155" s="268" t="s">
        <v>1042</v>
      </c>
      <c r="P155" s="191" t="s">
        <v>926</v>
      </c>
      <c r="Q155" s="272">
        <v>8075760</v>
      </c>
      <c r="R155" s="66"/>
      <c r="S155" s="67"/>
      <c r="T155" s="68">
        <v>1</v>
      </c>
      <c r="U155" s="224">
        <v>1755600</v>
      </c>
      <c r="V155" s="69">
        <f t="shared" si="17"/>
        <v>9831360</v>
      </c>
      <c r="W155" s="224">
        <v>6320160</v>
      </c>
      <c r="X155" s="207">
        <v>44057</v>
      </c>
      <c r="Y155" s="207">
        <v>44057</v>
      </c>
      <c r="Z155" s="208">
        <v>44196</v>
      </c>
      <c r="AA155" s="255">
        <v>138</v>
      </c>
      <c r="AB155" s="71">
        <v>1</v>
      </c>
      <c r="AC155" s="282">
        <v>30</v>
      </c>
      <c r="AD155" s="173"/>
      <c r="AE155" s="136"/>
      <c r="AF155" s="70"/>
      <c r="AG155" s="65"/>
      <c r="AH155" s="57"/>
      <c r="AI155" s="57" t="s">
        <v>598</v>
      </c>
      <c r="AJ155" s="57"/>
      <c r="AK155" s="57"/>
      <c r="AL155" s="72">
        <f t="shared" si="19"/>
        <v>0.6428571428571429</v>
      </c>
      <c r="AN155" s="112">
        <f>IF(SUMPRODUCT((A$14:A155=A155)*(B$14:B155=B155)*(D$14:D155=D155))&gt;1,0,1)</f>
        <v>1</v>
      </c>
      <c r="AO155" s="73" t="str">
        <f t="shared" si="22"/>
        <v>Contratos de prestación de servicios profesionales y de apoyo a la gestión</v>
      </c>
      <c r="AP155" s="73" t="str">
        <f t="shared" si="23"/>
        <v>Contratación directa</v>
      </c>
      <c r="AQ155" s="74" t="str">
        <f>IF(ISBLANK(G155),1,IFERROR(VLOOKUP(G155,Tipo!$C$12:$C$27,1,FALSE),"NO"))</f>
        <v>Prestación de servicios profesionales y de apoyo a la gestión, o para la ejecución de trabajos artísticos que sólo puedan encomendarse a determinadas personas naturales;</v>
      </c>
      <c r="AR155" s="73" t="str">
        <f t="shared" si="24"/>
        <v>Inversión</v>
      </c>
      <c r="AS155" s="73" t="str">
        <f>IF(ISBLANK(K155),1,IFERROR(VLOOKUP(K155,Eje_Pilar_Prop!C137:C238,1,FALSE),"NO"))</f>
        <v>NO</v>
      </c>
      <c r="AT155" s="73" t="str">
        <f t="shared" si="21"/>
        <v>SECOP II</v>
      </c>
      <c r="AU155" s="38">
        <f t="shared" si="18"/>
        <v>1</v>
      </c>
      <c r="AV155" s="73" t="str">
        <f t="shared" si="20"/>
        <v>Bogotá Mejor para Todos</v>
      </c>
    </row>
    <row r="156" spans="1:48" ht="45" customHeight="1">
      <c r="A156" s="194">
        <v>147</v>
      </c>
      <c r="B156" s="171">
        <v>2020</v>
      </c>
      <c r="C156" s="121" t="s">
        <v>264</v>
      </c>
      <c r="D156" s="232" t="s">
        <v>845</v>
      </c>
      <c r="E156" s="60" t="s">
        <v>225</v>
      </c>
      <c r="F156" s="58" t="s">
        <v>219</v>
      </c>
      <c r="G156" s="59" t="s">
        <v>249</v>
      </c>
      <c r="H156" s="237" t="s">
        <v>895</v>
      </c>
      <c r="I156" s="61" t="s">
        <v>220</v>
      </c>
      <c r="J156" s="186" t="s">
        <v>267</v>
      </c>
      <c r="K156" s="62">
        <v>45</v>
      </c>
      <c r="L156" s="63" t="str">
        <f>IF(ISERROR(VLOOKUP(K156,Eje_Pilar_Prop!$C$2:$E$104,2,FALSE))," ",VLOOKUP(K156,Eje_Pilar_Prop!$C$2:$E$104,2,FALSE))</f>
        <v>Gobernanza e influencia local, regional e internacional</v>
      </c>
      <c r="M156" s="63" t="str">
        <f>IF(ISERROR(VLOOKUP(K156,Eje_Pilar_Prop!$C$2:$E$104,3,FALSE))," ",VLOOKUP(K156,Eje_Pilar_Prop!$C$2:$E$104,3,FALSE))</f>
        <v>Eje Transversal 4 Gobierno Legitimo, Fortalecimiento Local y Eficiencia</v>
      </c>
      <c r="N156" s="192" t="s">
        <v>523</v>
      </c>
      <c r="O156" s="198" t="s">
        <v>1043</v>
      </c>
      <c r="P156" s="191" t="s">
        <v>927</v>
      </c>
      <c r="Q156" s="272">
        <v>8075760</v>
      </c>
      <c r="R156" s="66"/>
      <c r="S156" s="67"/>
      <c r="T156" s="68">
        <v>1</v>
      </c>
      <c r="U156" s="224">
        <v>1755600</v>
      </c>
      <c r="V156" s="69">
        <f t="shared" si="17"/>
        <v>9831360</v>
      </c>
      <c r="W156" s="224">
        <v>6086080</v>
      </c>
      <c r="X156" s="207">
        <v>44057</v>
      </c>
      <c r="Y156" s="207">
        <v>44057</v>
      </c>
      <c r="Z156" s="208">
        <v>44196</v>
      </c>
      <c r="AA156" s="255">
        <v>138</v>
      </c>
      <c r="AB156" s="71">
        <v>1</v>
      </c>
      <c r="AC156" s="282">
        <v>30</v>
      </c>
      <c r="AD156" s="173"/>
      <c r="AE156" s="136"/>
      <c r="AF156" s="70"/>
      <c r="AG156" s="65"/>
      <c r="AH156" s="57"/>
      <c r="AI156" s="57" t="s">
        <v>598</v>
      </c>
      <c r="AJ156" s="57"/>
      <c r="AK156" s="57"/>
      <c r="AL156" s="72">
        <f t="shared" si="19"/>
        <v>0.61904761904761907</v>
      </c>
      <c r="AN156" s="112">
        <f>IF(SUMPRODUCT((A$14:A156=A156)*(B$14:B156=B156)*(D$14:D156=D156))&gt;1,0,1)</f>
        <v>1</v>
      </c>
      <c r="AO156" s="73" t="str">
        <f t="shared" si="22"/>
        <v>Contratos de prestación de servicios profesionales y de apoyo a la gestión</v>
      </c>
      <c r="AP156" s="73" t="str">
        <f t="shared" si="23"/>
        <v>Contratación directa</v>
      </c>
      <c r="AQ156" s="74" t="str">
        <f>IF(ISBLANK(G156),1,IFERROR(VLOOKUP(G156,Tipo!$C$12:$C$27,1,FALSE),"NO"))</f>
        <v>Prestación de servicios profesionales y de apoyo a la gestión, o para la ejecución de trabajos artísticos que sólo puedan encomendarse a determinadas personas naturales;</v>
      </c>
      <c r="AR156" s="73" t="str">
        <f t="shared" si="24"/>
        <v>Inversión</v>
      </c>
      <c r="AS156" s="73" t="str">
        <f>IF(ISBLANK(K156),1,IFERROR(VLOOKUP(K156,Eje_Pilar_Prop!C138:C239,1,FALSE),"NO"))</f>
        <v>NO</v>
      </c>
      <c r="AT156" s="73" t="str">
        <f t="shared" si="21"/>
        <v>SECOP II</v>
      </c>
      <c r="AU156" s="38">
        <f t="shared" ref="AU156:AU219" si="25">IF(OR(YEAR(X156)=2020,ISBLANK(X156)),1,"NO")</f>
        <v>1</v>
      </c>
      <c r="AV156" s="73" t="str">
        <f t="shared" si="20"/>
        <v>Bogotá Mejor para Todos</v>
      </c>
    </row>
    <row r="157" spans="1:48" ht="45" customHeight="1">
      <c r="A157" s="194">
        <v>148</v>
      </c>
      <c r="B157" s="171">
        <v>2020</v>
      </c>
      <c r="C157" s="121" t="s">
        <v>264</v>
      </c>
      <c r="D157" s="232" t="s">
        <v>846</v>
      </c>
      <c r="E157" s="60" t="s">
        <v>225</v>
      </c>
      <c r="F157" s="58" t="s">
        <v>219</v>
      </c>
      <c r="G157" s="59" t="s">
        <v>249</v>
      </c>
      <c r="H157" s="237" t="s">
        <v>896</v>
      </c>
      <c r="I157" s="61" t="s">
        <v>220</v>
      </c>
      <c r="J157" s="186" t="s">
        <v>267</v>
      </c>
      <c r="K157" s="62">
        <v>45</v>
      </c>
      <c r="L157" s="63" t="str">
        <f>IF(ISERROR(VLOOKUP(K157,Eje_Pilar_Prop!$C$2:$E$104,2,FALSE))," ",VLOOKUP(K157,Eje_Pilar_Prop!$C$2:$E$104,2,FALSE))</f>
        <v>Gobernanza e influencia local, regional e internacional</v>
      </c>
      <c r="M157" s="63" t="str">
        <f>IF(ISERROR(VLOOKUP(K157,Eje_Pilar_Prop!$C$2:$E$104,3,FALSE))," ",VLOOKUP(K157,Eje_Pilar_Prop!$C$2:$E$104,3,FALSE))</f>
        <v>Eje Transversal 4 Gobierno Legitimo, Fortalecimiento Local y Eficiencia</v>
      </c>
      <c r="N157" s="192" t="s">
        <v>523</v>
      </c>
      <c r="O157" s="198" t="s">
        <v>1044</v>
      </c>
      <c r="P157" s="191" t="s">
        <v>928</v>
      </c>
      <c r="Q157" s="272">
        <v>17767500</v>
      </c>
      <c r="R157" s="66"/>
      <c r="S157" s="67"/>
      <c r="T157" s="68"/>
      <c r="U157" s="207"/>
      <c r="V157" s="69">
        <f t="shared" si="17"/>
        <v>17767500</v>
      </c>
      <c r="W157" s="224">
        <v>13905000</v>
      </c>
      <c r="X157" s="207">
        <v>44057</v>
      </c>
      <c r="Y157" s="207">
        <v>44057</v>
      </c>
      <c r="Z157" s="208">
        <v>44196</v>
      </c>
      <c r="AA157" s="255">
        <v>138</v>
      </c>
      <c r="AB157" s="71"/>
      <c r="AC157" s="207"/>
      <c r="AD157" s="173"/>
      <c r="AE157" s="136"/>
      <c r="AF157" s="70"/>
      <c r="AG157" s="65"/>
      <c r="AH157" s="57"/>
      <c r="AI157" s="57"/>
      <c r="AJ157" s="57" t="s">
        <v>598</v>
      </c>
      <c r="AK157" s="57"/>
      <c r="AL157" s="72">
        <f t="shared" si="19"/>
        <v>0.78260869565217395</v>
      </c>
      <c r="AN157" s="112">
        <f>IF(SUMPRODUCT((A$14:A157=A157)*(B$14:B157=B157)*(D$14:D157=D157))&gt;1,0,1)</f>
        <v>1</v>
      </c>
      <c r="AO157" s="73" t="str">
        <f t="shared" si="22"/>
        <v>Contratos de prestación de servicios profesionales y de apoyo a la gestión</v>
      </c>
      <c r="AP157" s="73" t="str">
        <f t="shared" si="23"/>
        <v>Contratación directa</v>
      </c>
      <c r="AQ157" s="74" t="str">
        <f>IF(ISBLANK(G157),1,IFERROR(VLOOKUP(G157,Tipo!$C$12:$C$27,1,FALSE),"NO"))</f>
        <v>Prestación de servicios profesionales y de apoyo a la gestión, o para la ejecución de trabajos artísticos que sólo puedan encomendarse a determinadas personas naturales;</v>
      </c>
      <c r="AR157" s="73" t="str">
        <f t="shared" si="24"/>
        <v>Inversión</v>
      </c>
      <c r="AS157" s="73" t="str">
        <f>IF(ISBLANK(K157),1,IFERROR(VLOOKUP(K157,Eje_Pilar_Prop!C139:C240,1,FALSE),"NO"))</f>
        <v>NO</v>
      </c>
      <c r="AT157" s="73" t="str">
        <f t="shared" si="21"/>
        <v>SECOP II</v>
      </c>
      <c r="AU157" s="38">
        <f t="shared" si="25"/>
        <v>1</v>
      </c>
      <c r="AV157" s="73" t="str">
        <f t="shared" si="20"/>
        <v>Bogotá Mejor para Todos</v>
      </c>
    </row>
    <row r="158" spans="1:48" ht="45" customHeight="1">
      <c r="A158" s="194">
        <v>149</v>
      </c>
      <c r="B158" s="171">
        <v>2020</v>
      </c>
      <c r="C158" s="121" t="s">
        <v>264</v>
      </c>
      <c r="D158" s="232" t="s">
        <v>847</v>
      </c>
      <c r="E158" s="75" t="s">
        <v>225</v>
      </c>
      <c r="F158" s="58" t="s">
        <v>219</v>
      </c>
      <c r="G158" s="59" t="s">
        <v>249</v>
      </c>
      <c r="H158" s="238" t="s">
        <v>713</v>
      </c>
      <c r="I158" s="61" t="s">
        <v>220</v>
      </c>
      <c r="J158" s="186" t="s">
        <v>267</v>
      </c>
      <c r="K158" s="62">
        <v>45</v>
      </c>
      <c r="L158" s="63" t="str">
        <f>IF(ISERROR(VLOOKUP(K158,Eje_Pilar_Prop!$C$2:$E$104,2,FALSE))," ",VLOOKUP(K158,Eje_Pilar_Prop!$C$2:$E$104,2,FALSE))</f>
        <v>Gobernanza e influencia local, regional e internacional</v>
      </c>
      <c r="M158" s="63" t="str">
        <f>IF(ISERROR(VLOOKUP(K158,Eje_Pilar_Prop!$C$2:$E$104,3,FALSE))," ",VLOOKUP(K158,Eje_Pilar_Prop!$C$2:$E$104,3,FALSE))</f>
        <v>Eje Transversal 4 Gobierno Legitimo, Fortalecimiento Local y Eficiencia</v>
      </c>
      <c r="N158" s="192" t="s">
        <v>523</v>
      </c>
      <c r="O158" s="198" t="s">
        <v>1045</v>
      </c>
      <c r="P158" s="192" t="s">
        <v>929</v>
      </c>
      <c r="Q158" s="272">
        <v>18760000</v>
      </c>
      <c r="R158" s="66"/>
      <c r="S158" s="67"/>
      <c r="T158" s="68"/>
      <c r="U158" s="207"/>
      <c r="V158" s="69">
        <f t="shared" si="17"/>
        <v>18760000</v>
      </c>
      <c r="W158" s="224">
        <v>14560000</v>
      </c>
      <c r="X158" s="207">
        <v>44061</v>
      </c>
      <c r="Y158" s="207">
        <v>44061</v>
      </c>
      <c r="Z158" s="208">
        <v>44196</v>
      </c>
      <c r="AA158" s="255">
        <v>134</v>
      </c>
      <c r="AB158" s="71"/>
      <c r="AC158" s="207"/>
      <c r="AD158" s="173"/>
      <c r="AE158" s="136"/>
      <c r="AF158" s="70"/>
      <c r="AG158" s="65"/>
      <c r="AH158" s="57"/>
      <c r="AI158" s="57"/>
      <c r="AJ158" s="57" t="s">
        <v>598</v>
      </c>
      <c r="AK158" s="57"/>
      <c r="AL158" s="72">
        <f t="shared" ref="AL158:AL221" si="26">IF(ISERROR(W158/V158),"-",(W158/V158))</f>
        <v>0.77611940298507465</v>
      </c>
      <c r="AN158" s="112">
        <f>IF(SUMPRODUCT((A$14:A158=A158)*(B$14:B158=B158)*(D$14:D158=D158))&gt;1,0,1)</f>
        <v>1</v>
      </c>
      <c r="AO158" s="73" t="str">
        <f t="shared" si="22"/>
        <v>Contratos de prestación de servicios profesionales y de apoyo a la gestión</v>
      </c>
      <c r="AP158" s="73" t="str">
        <f t="shared" si="23"/>
        <v>Contratación directa</v>
      </c>
      <c r="AQ158" s="74" t="str">
        <f>IF(ISBLANK(G158),1,IFERROR(VLOOKUP(G158,Tipo!$C$12:$C$27,1,FALSE),"NO"))</f>
        <v>Prestación de servicios profesionales y de apoyo a la gestión, o para la ejecución de trabajos artísticos que sólo puedan encomendarse a determinadas personas naturales;</v>
      </c>
      <c r="AR158" s="73" t="str">
        <f t="shared" si="24"/>
        <v>Inversión</v>
      </c>
      <c r="AS158" s="73" t="str">
        <f>IF(ISBLANK(K158),1,IFERROR(VLOOKUP(K158,Eje_Pilar_Prop!C140:C241,1,FALSE),"NO"))</f>
        <v>NO</v>
      </c>
      <c r="AT158" s="73" t="str">
        <f t="shared" si="21"/>
        <v>SECOP II</v>
      </c>
      <c r="AU158" s="38">
        <f t="shared" si="25"/>
        <v>1</v>
      </c>
      <c r="AV158" s="73" t="str">
        <f t="shared" si="20"/>
        <v>Bogotá Mejor para Todos</v>
      </c>
    </row>
    <row r="159" spans="1:48" ht="45" customHeight="1">
      <c r="A159" s="194">
        <v>150</v>
      </c>
      <c r="B159" s="171">
        <v>2020</v>
      </c>
      <c r="C159" s="121" t="s">
        <v>262</v>
      </c>
      <c r="D159" s="232" t="s">
        <v>848</v>
      </c>
      <c r="E159" s="75" t="s">
        <v>225</v>
      </c>
      <c r="F159" s="58" t="s">
        <v>219</v>
      </c>
      <c r="G159" s="59" t="s">
        <v>249</v>
      </c>
      <c r="H159" s="238" t="s">
        <v>897</v>
      </c>
      <c r="I159" s="61" t="s">
        <v>220</v>
      </c>
      <c r="J159" s="186" t="s">
        <v>267</v>
      </c>
      <c r="K159" s="62">
        <v>45</v>
      </c>
      <c r="L159" s="63" t="str">
        <f>IF(ISERROR(VLOOKUP(K159,Eje_Pilar_Prop!$C$2:$E$104,2,FALSE))," ",VLOOKUP(K159,Eje_Pilar_Prop!$C$2:$E$104,2,FALSE))</f>
        <v>Gobernanza e influencia local, regional e internacional</v>
      </c>
      <c r="M159" s="63" t="str">
        <f>IF(ISERROR(VLOOKUP(K159,Eje_Pilar_Prop!$C$2:$E$104,3,FALSE))," ",VLOOKUP(K159,Eje_Pilar_Prop!$C$2:$E$104,3,FALSE))</f>
        <v>Eje Transversal 4 Gobierno Legitimo, Fortalecimiento Local y Eficiencia</v>
      </c>
      <c r="N159" s="192" t="s">
        <v>523</v>
      </c>
      <c r="O159" s="198" t="s">
        <v>737</v>
      </c>
      <c r="P159" s="214" t="s">
        <v>930</v>
      </c>
      <c r="Q159" s="272">
        <v>11336400</v>
      </c>
      <c r="R159" s="66"/>
      <c r="S159" s="67"/>
      <c r="T159" s="68">
        <v>1</v>
      </c>
      <c r="U159" s="224">
        <v>1269000</v>
      </c>
      <c r="V159" s="69">
        <f t="shared" ref="V159:V222" si="27">+Q159+S159+U159</f>
        <v>12605400</v>
      </c>
      <c r="W159" s="224">
        <v>8798400</v>
      </c>
      <c r="X159" s="207">
        <v>44061</v>
      </c>
      <c r="Y159" s="207">
        <v>44061</v>
      </c>
      <c r="Z159" s="208">
        <v>44196</v>
      </c>
      <c r="AA159" s="255">
        <v>134</v>
      </c>
      <c r="AB159" s="71">
        <v>1</v>
      </c>
      <c r="AC159" s="228">
        <v>15</v>
      </c>
      <c r="AD159" s="173"/>
      <c r="AE159" s="136"/>
      <c r="AF159" s="70"/>
      <c r="AG159" s="65"/>
      <c r="AH159" s="57"/>
      <c r="AI159" s="57" t="s">
        <v>598</v>
      </c>
      <c r="AJ159" s="57"/>
      <c r="AK159" s="57"/>
      <c r="AL159" s="72">
        <f t="shared" si="26"/>
        <v>0.69798657718120805</v>
      </c>
      <c r="AN159" s="112">
        <f>IF(SUMPRODUCT((A$14:A159=A159)*(B$14:B159=B159)*(D$14:D159=D159))&gt;1,0,1)</f>
        <v>1</v>
      </c>
      <c r="AO159" s="73" t="str">
        <f t="shared" si="22"/>
        <v>Contratos de prestación de servicios profesionales y de apoyo a la gestión</v>
      </c>
      <c r="AP159" s="73" t="str">
        <f t="shared" si="23"/>
        <v>Contratación directa</v>
      </c>
      <c r="AQ159" s="74" t="str">
        <f>IF(ISBLANK(G159),1,IFERROR(VLOOKUP(G159,Tipo!$C$12:$C$27,1,FALSE),"NO"))</f>
        <v>Prestación de servicios profesionales y de apoyo a la gestión, o para la ejecución de trabajos artísticos que sólo puedan encomendarse a determinadas personas naturales;</v>
      </c>
      <c r="AR159" s="73" t="str">
        <f t="shared" si="24"/>
        <v>Inversión</v>
      </c>
      <c r="AS159" s="73" t="str">
        <f>IF(ISBLANK(K159),1,IFERROR(VLOOKUP(K159,Eje_Pilar_Prop!C141:C242,1,FALSE),"NO"))</f>
        <v>NO</v>
      </c>
      <c r="AT159" s="73" t="str">
        <f t="shared" si="21"/>
        <v>SECOP I</v>
      </c>
      <c r="AU159" s="38">
        <f t="shared" si="25"/>
        <v>1</v>
      </c>
      <c r="AV159" s="73" t="str">
        <f t="shared" si="20"/>
        <v>Bogotá Mejor para Todos</v>
      </c>
    </row>
    <row r="160" spans="1:48" ht="45" customHeight="1">
      <c r="A160" s="194">
        <v>151</v>
      </c>
      <c r="B160" s="171">
        <v>2020</v>
      </c>
      <c r="C160" s="121" t="s">
        <v>264</v>
      </c>
      <c r="D160" s="198" t="s">
        <v>849</v>
      </c>
      <c r="E160" s="75" t="s">
        <v>225</v>
      </c>
      <c r="F160" s="58" t="s">
        <v>219</v>
      </c>
      <c r="G160" s="59" t="s">
        <v>249</v>
      </c>
      <c r="H160" s="235" t="s">
        <v>898</v>
      </c>
      <c r="I160" s="61" t="s">
        <v>220</v>
      </c>
      <c r="J160" s="186" t="s">
        <v>267</v>
      </c>
      <c r="K160" s="62">
        <v>45</v>
      </c>
      <c r="L160" s="63" t="str">
        <f>IF(ISERROR(VLOOKUP(K160,Eje_Pilar_Prop!$C$2:$E$104,2,FALSE))," ",VLOOKUP(K160,Eje_Pilar_Prop!$C$2:$E$104,2,FALSE))</f>
        <v>Gobernanza e influencia local, regional e internacional</v>
      </c>
      <c r="M160" s="63" t="str">
        <f>IF(ISERROR(VLOOKUP(K160,Eje_Pilar_Prop!$C$2:$E$104,3,FALSE))," ",VLOOKUP(K160,Eje_Pilar_Prop!$C$2:$E$104,3,FALSE))</f>
        <v>Eje Transversal 4 Gobierno Legitimo, Fortalecimiento Local y Eficiencia</v>
      </c>
      <c r="N160" s="192" t="s">
        <v>523</v>
      </c>
      <c r="O160" s="198" t="s">
        <v>1046</v>
      </c>
      <c r="P160" s="214" t="s">
        <v>931</v>
      </c>
      <c r="Q160" s="272">
        <v>11200200</v>
      </c>
      <c r="R160" s="66"/>
      <c r="S160" s="67"/>
      <c r="T160" s="68">
        <v>1</v>
      </c>
      <c r="U160" s="224">
        <v>1697000</v>
      </c>
      <c r="V160" s="69">
        <f t="shared" si="27"/>
        <v>12897200</v>
      </c>
      <c r="W160" s="224">
        <v>8654700</v>
      </c>
      <c r="X160" s="207">
        <v>44063</v>
      </c>
      <c r="Y160" s="207">
        <v>44063</v>
      </c>
      <c r="Z160" s="208">
        <v>44196</v>
      </c>
      <c r="AA160" s="255">
        <v>132</v>
      </c>
      <c r="AB160" s="71">
        <v>1</v>
      </c>
      <c r="AC160" s="246">
        <v>20</v>
      </c>
      <c r="AD160" s="173"/>
      <c r="AE160" s="136"/>
      <c r="AF160" s="70"/>
      <c r="AG160" s="65"/>
      <c r="AH160" s="57"/>
      <c r="AI160" s="57" t="s">
        <v>598</v>
      </c>
      <c r="AJ160" s="57"/>
      <c r="AK160" s="57"/>
      <c r="AL160" s="72">
        <f t="shared" si="26"/>
        <v>0.67105263157894735</v>
      </c>
      <c r="AN160" s="112">
        <f>IF(SUMPRODUCT((A$14:A160=A160)*(B$14:B160=B160)*(D$14:D160=D160))&gt;1,0,1)</f>
        <v>1</v>
      </c>
      <c r="AO160" s="73" t="str">
        <f t="shared" si="22"/>
        <v>Contratos de prestación de servicios profesionales y de apoyo a la gestión</v>
      </c>
      <c r="AP160" s="73" t="str">
        <f t="shared" si="23"/>
        <v>Contratación directa</v>
      </c>
      <c r="AQ160" s="74" t="str">
        <f>IF(ISBLANK(G160),1,IFERROR(VLOOKUP(G160,Tipo!$C$12:$C$27,1,FALSE),"NO"))</f>
        <v>Prestación de servicios profesionales y de apoyo a la gestión, o para la ejecución de trabajos artísticos que sólo puedan encomendarse a determinadas personas naturales;</v>
      </c>
      <c r="AR160" s="73" t="str">
        <f t="shared" si="24"/>
        <v>Inversión</v>
      </c>
      <c r="AS160" s="73" t="str">
        <f>IF(ISBLANK(K160),1,IFERROR(VLOOKUP(K160,Eje_Pilar_Prop!C142:C243,1,FALSE),"NO"))</f>
        <v>NO</v>
      </c>
      <c r="AT160" s="73" t="str">
        <f t="shared" si="21"/>
        <v>SECOP II</v>
      </c>
      <c r="AU160" s="38">
        <f t="shared" si="25"/>
        <v>1</v>
      </c>
      <c r="AV160" s="73" t="str">
        <f t="shared" si="20"/>
        <v>Bogotá Mejor para Todos</v>
      </c>
    </row>
    <row r="161" spans="1:48" ht="45" customHeight="1">
      <c r="A161" s="194">
        <v>152</v>
      </c>
      <c r="B161" s="171">
        <v>2020</v>
      </c>
      <c r="C161" s="121" t="s">
        <v>262</v>
      </c>
      <c r="D161" s="198" t="s">
        <v>850</v>
      </c>
      <c r="E161" s="75" t="s">
        <v>225</v>
      </c>
      <c r="F161" s="58" t="s">
        <v>219</v>
      </c>
      <c r="G161" s="59" t="s">
        <v>249</v>
      </c>
      <c r="H161" s="235" t="s">
        <v>899</v>
      </c>
      <c r="I161" s="61" t="s">
        <v>220</v>
      </c>
      <c r="J161" s="186" t="s">
        <v>267</v>
      </c>
      <c r="K161" s="62">
        <v>45</v>
      </c>
      <c r="L161" s="63" t="str">
        <f>IF(ISERROR(VLOOKUP(K161,Eje_Pilar_Prop!$C$2:$E$104,2,FALSE))," ",VLOOKUP(K161,Eje_Pilar_Prop!$C$2:$E$104,2,FALSE))</f>
        <v>Gobernanza e influencia local, regional e internacional</v>
      </c>
      <c r="M161" s="63" t="str">
        <f>IF(ISERROR(VLOOKUP(K161,Eje_Pilar_Prop!$C$2:$E$104,3,FALSE))," ",VLOOKUP(K161,Eje_Pilar_Prop!$C$2:$E$104,3,FALSE))</f>
        <v>Eje Transversal 4 Gobierno Legitimo, Fortalecimiento Local y Eficiencia</v>
      </c>
      <c r="N161" s="192" t="s">
        <v>523</v>
      </c>
      <c r="O161" s="198" t="s">
        <v>1047</v>
      </c>
      <c r="P161" s="214" t="s">
        <v>932</v>
      </c>
      <c r="Q161" s="272">
        <v>11239404</v>
      </c>
      <c r="R161" s="66"/>
      <c r="S161" s="67"/>
      <c r="T161" s="68"/>
      <c r="U161" s="207"/>
      <c r="V161" s="69">
        <f t="shared" si="27"/>
        <v>11239404</v>
      </c>
      <c r="W161" s="224">
        <v>8684994</v>
      </c>
      <c r="X161" s="207">
        <v>44063</v>
      </c>
      <c r="Y161" s="207">
        <v>44063</v>
      </c>
      <c r="Z161" s="208">
        <v>44196</v>
      </c>
      <c r="AA161" s="255">
        <v>132</v>
      </c>
      <c r="AB161" s="71"/>
      <c r="AC161" s="207"/>
      <c r="AD161" s="173"/>
      <c r="AE161" s="136"/>
      <c r="AF161" s="70"/>
      <c r="AG161" s="65"/>
      <c r="AH161" s="57"/>
      <c r="AI161" s="57"/>
      <c r="AJ161" s="57" t="s">
        <v>598</v>
      </c>
      <c r="AK161" s="57"/>
      <c r="AL161" s="72">
        <f t="shared" si="26"/>
        <v>0.77272727272727271</v>
      </c>
      <c r="AN161" s="112">
        <f>IF(SUMPRODUCT((A$14:A161=A161)*(B$14:B161=B161)*(D$14:D161=D161))&gt;1,0,1)</f>
        <v>1</v>
      </c>
      <c r="AO161" s="73" t="str">
        <f t="shared" si="22"/>
        <v>Contratos de prestación de servicios profesionales y de apoyo a la gestión</v>
      </c>
      <c r="AP161" s="73" t="str">
        <f t="shared" si="23"/>
        <v>Contratación directa</v>
      </c>
      <c r="AQ161" s="74" t="str">
        <f>IF(ISBLANK(G161),1,IFERROR(VLOOKUP(G161,Tipo!$C$12:$C$27,1,FALSE),"NO"))</f>
        <v>Prestación de servicios profesionales y de apoyo a la gestión, o para la ejecución de trabajos artísticos que sólo puedan encomendarse a determinadas personas naturales;</v>
      </c>
      <c r="AR161" s="73" t="str">
        <f t="shared" si="24"/>
        <v>Inversión</v>
      </c>
      <c r="AS161" s="73" t="str">
        <f>IF(ISBLANK(K161),1,IFERROR(VLOOKUP(K161,Eje_Pilar_Prop!C143:C244,1,FALSE),"NO"))</f>
        <v>NO</v>
      </c>
      <c r="AT161" s="73" t="str">
        <f t="shared" si="21"/>
        <v>SECOP I</v>
      </c>
      <c r="AU161" s="38">
        <f t="shared" si="25"/>
        <v>1</v>
      </c>
      <c r="AV161" s="73" t="str">
        <f t="shared" si="20"/>
        <v>Bogotá Mejor para Todos</v>
      </c>
    </row>
    <row r="162" spans="1:48" ht="45" customHeight="1">
      <c r="A162" s="194">
        <v>153</v>
      </c>
      <c r="B162" s="171">
        <v>2020</v>
      </c>
      <c r="C162" s="121" t="s">
        <v>264</v>
      </c>
      <c r="D162" s="198" t="s">
        <v>851</v>
      </c>
      <c r="E162" s="75" t="s">
        <v>225</v>
      </c>
      <c r="F162" s="58" t="s">
        <v>219</v>
      </c>
      <c r="G162" s="59" t="s">
        <v>249</v>
      </c>
      <c r="H162" s="235" t="s">
        <v>900</v>
      </c>
      <c r="I162" s="61" t="s">
        <v>220</v>
      </c>
      <c r="J162" s="186" t="s">
        <v>267</v>
      </c>
      <c r="K162" s="62">
        <v>45</v>
      </c>
      <c r="L162" s="63" t="str">
        <f>IF(ISERROR(VLOOKUP(K162,Eje_Pilar_Prop!$C$2:$E$104,2,FALSE))," ",VLOOKUP(K162,Eje_Pilar_Prop!$C$2:$E$104,2,FALSE))</f>
        <v>Gobernanza e influencia local, regional e internacional</v>
      </c>
      <c r="M162" s="63" t="str">
        <f>IF(ISERROR(VLOOKUP(K162,Eje_Pilar_Prop!$C$2:$E$104,3,FALSE))," ",VLOOKUP(K162,Eje_Pilar_Prop!$C$2:$E$104,3,FALSE))</f>
        <v>Eje Transversal 4 Gobierno Legitimo, Fortalecimiento Local y Eficiencia</v>
      </c>
      <c r="N162" s="192" t="s">
        <v>523</v>
      </c>
      <c r="O162" s="198" t="s">
        <v>1048</v>
      </c>
      <c r="P162" s="214" t="s">
        <v>933</v>
      </c>
      <c r="Q162" s="212">
        <v>14080044</v>
      </c>
      <c r="R162" s="66"/>
      <c r="S162" s="67"/>
      <c r="T162" s="68">
        <v>1</v>
      </c>
      <c r="U162" s="224">
        <v>1600005</v>
      </c>
      <c r="V162" s="69">
        <f t="shared" si="27"/>
        <v>15680049</v>
      </c>
      <c r="W162" s="224">
        <v>10880034</v>
      </c>
      <c r="X162" s="207">
        <v>44063</v>
      </c>
      <c r="Y162" s="207">
        <v>44063</v>
      </c>
      <c r="Z162" s="208">
        <v>44196</v>
      </c>
      <c r="AA162" s="255">
        <v>132</v>
      </c>
      <c r="AB162" s="71">
        <v>1</v>
      </c>
      <c r="AC162" s="246">
        <v>15</v>
      </c>
      <c r="AD162" s="173"/>
      <c r="AE162" s="136"/>
      <c r="AF162" s="70"/>
      <c r="AG162" s="65"/>
      <c r="AH162" s="57"/>
      <c r="AI162" s="57" t="s">
        <v>598</v>
      </c>
      <c r="AJ162" s="57"/>
      <c r="AK162" s="57"/>
      <c r="AL162" s="72">
        <f t="shared" si="26"/>
        <v>0.69387755102040816</v>
      </c>
      <c r="AN162" s="112">
        <f>IF(SUMPRODUCT((A$14:A162=A162)*(B$14:B162=B162)*(D$14:D162=D162))&gt;1,0,1)</f>
        <v>1</v>
      </c>
      <c r="AO162" s="73" t="str">
        <f t="shared" si="22"/>
        <v>Contratos de prestación de servicios profesionales y de apoyo a la gestión</v>
      </c>
      <c r="AP162" s="73" t="str">
        <f t="shared" si="23"/>
        <v>Contratación directa</v>
      </c>
      <c r="AQ162" s="74" t="str">
        <f>IF(ISBLANK(G162),1,IFERROR(VLOOKUP(G162,Tipo!$C$12:$C$27,1,FALSE),"NO"))</f>
        <v>Prestación de servicios profesionales y de apoyo a la gestión, o para la ejecución de trabajos artísticos que sólo puedan encomendarse a determinadas personas naturales;</v>
      </c>
      <c r="AR162" s="73" t="str">
        <f t="shared" si="24"/>
        <v>Inversión</v>
      </c>
      <c r="AS162" s="73" t="str">
        <f>IF(ISBLANK(K162),1,IFERROR(VLOOKUP(K162,Eje_Pilar_Prop!C144:C245,1,FALSE),"NO"))</f>
        <v>NO</v>
      </c>
      <c r="AT162" s="73" t="str">
        <f t="shared" si="21"/>
        <v>SECOP II</v>
      </c>
      <c r="AU162" s="38">
        <f t="shared" si="25"/>
        <v>1</v>
      </c>
      <c r="AV162" s="73" t="str">
        <f t="shared" si="20"/>
        <v>Bogotá Mejor para Todos</v>
      </c>
    </row>
    <row r="163" spans="1:48" ht="45" customHeight="1">
      <c r="A163" s="194">
        <v>154</v>
      </c>
      <c r="B163" s="171">
        <v>2020</v>
      </c>
      <c r="C163" s="121" t="s">
        <v>262</v>
      </c>
      <c r="D163" s="232" t="s">
        <v>852</v>
      </c>
      <c r="E163" s="75" t="s">
        <v>223</v>
      </c>
      <c r="F163" s="58" t="s">
        <v>219</v>
      </c>
      <c r="G163" s="59" t="s">
        <v>238</v>
      </c>
      <c r="H163" s="240" t="s">
        <v>901</v>
      </c>
      <c r="I163" s="61" t="s">
        <v>220</v>
      </c>
      <c r="J163" s="186" t="s">
        <v>267</v>
      </c>
      <c r="K163" s="62">
        <v>45</v>
      </c>
      <c r="L163" s="63" t="str">
        <f>IF(ISERROR(VLOOKUP(K163,Eje_Pilar_Prop!$C$2:$E$104,2,FALSE))," ",VLOOKUP(K163,Eje_Pilar_Prop!$C$2:$E$104,2,FALSE))</f>
        <v>Gobernanza e influencia local, regional e internacional</v>
      </c>
      <c r="M163" s="63" t="str">
        <f>IF(ISERROR(VLOOKUP(K163,Eje_Pilar_Prop!$C$2:$E$104,3,FALSE))," ",VLOOKUP(K163,Eje_Pilar_Prop!$C$2:$E$104,3,FALSE))</f>
        <v>Eje Transversal 4 Gobierno Legitimo, Fortalecimiento Local y Eficiencia</v>
      </c>
      <c r="N163" s="192" t="s">
        <v>763</v>
      </c>
      <c r="O163" s="198" t="s">
        <v>1049</v>
      </c>
      <c r="P163" s="214" t="s">
        <v>934</v>
      </c>
      <c r="Q163" s="212">
        <v>1836791194</v>
      </c>
      <c r="R163" s="66"/>
      <c r="S163" s="67"/>
      <c r="T163" s="68">
        <v>1</v>
      </c>
      <c r="U163" s="224">
        <v>357407796</v>
      </c>
      <c r="V163" s="69">
        <f t="shared" si="27"/>
        <v>2194198990</v>
      </c>
      <c r="W163" s="224">
        <v>549237358</v>
      </c>
      <c r="X163" s="207">
        <v>44069</v>
      </c>
      <c r="Y163" s="207">
        <v>44088</v>
      </c>
      <c r="Z163" s="208">
        <v>44390</v>
      </c>
      <c r="AA163" s="255">
        <v>300</v>
      </c>
      <c r="AB163" s="71"/>
      <c r="AC163" s="207"/>
      <c r="AD163" s="173"/>
      <c r="AE163" s="136"/>
      <c r="AF163" s="70"/>
      <c r="AG163" s="65"/>
      <c r="AH163" s="57"/>
      <c r="AI163" s="57"/>
      <c r="AJ163" s="57" t="s">
        <v>598</v>
      </c>
      <c r="AK163" s="57"/>
      <c r="AL163" s="72">
        <f t="shared" si="26"/>
        <v>0.25031337654567054</v>
      </c>
      <c r="AN163" s="112">
        <f>IF(SUMPRODUCT((A$14:A163=A163)*(B$14:B163=B163)*(D$14:D163=D163))&gt;1,0,1)</f>
        <v>1</v>
      </c>
      <c r="AO163" s="73" t="str">
        <f t="shared" si="22"/>
        <v>Contratos de prestación de servicios</v>
      </c>
      <c r="AP163" s="73" t="str">
        <f t="shared" si="23"/>
        <v>Contratación directa</v>
      </c>
      <c r="AQ163" s="74" t="str">
        <f>IF(ISBLANK(G163),1,IFERROR(VLOOKUP(G163,Tipo!$C$12:$C$27,1,FALSE),"NO"))</f>
        <v>Urgencia manifiesta</v>
      </c>
      <c r="AR163" s="73" t="str">
        <f t="shared" si="24"/>
        <v>Inversión</v>
      </c>
      <c r="AS163" s="73" t="str">
        <f>IF(ISBLANK(K163),1,IFERROR(VLOOKUP(K163,Eje_Pilar_Prop!C145:C246,1,FALSE),"NO"))</f>
        <v>NO</v>
      </c>
      <c r="AT163" s="73" t="str">
        <f t="shared" si="21"/>
        <v>SECOP I</v>
      </c>
      <c r="AU163" s="38">
        <f t="shared" si="25"/>
        <v>1</v>
      </c>
      <c r="AV163" s="73" t="str">
        <f t="shared" si="20"/>
        <v>Bogotá Mejor para Todos</v>
      </c>
    </row>
    <row r="164" spans="1:48" ht="45" customHeight="1">
      <c r="A164" s="194">
        <v>155</v>
      </c>
      <c r="B164" s="171">
        <v>2020</v>
      </c>
      <c r="C164" s="121" t="s">
        <v>264</v>
      </c>
      <c r="D164" s="198" t="s">
        <v>853</v>
      </c>
      <c r="E164" s="75" t="s">
        <v>225</v>
      </c>
      <c r="F164" s="58" t="s">
        <v>219</v>
      </c>
      <c r="G164" s="59" t="s">
        <v>249</v>
      </c>
      <c r="H164" s="238" t="s">
        <v>902</v>
      </c>
      <c r="I164" s="61" t="s">
        <v>220</v>
      </c>
      <c r="J164" s="186" t="s">
        <v>267</v>
      </c>
      <c r="K164" s="62">
        <v>45</v>
      </c>
      <c r="L164" s="63" t="str">
        <f>IF(ISERROR(VLOOKUP(K164,Eje_Pilar_Prop!$C$2:$E$104,2,FALSE))," ",VLOOKUP(K164,Eje_Pilar_Prop!$C$2:$E$104,2,FALSE))</f>
        <v>Gobernanza e influencia local, regional e internacional</v>
      </c>
      <c r="M164" s="63" t="str">
        <f>IF(ISERROR(VLOOKUP(K164,Eje_Pilar_Prop!$C$2:$E$104,3,FALSE))," ",VLOOKUP(K164,Eje_Pilar_Prop!$C$2:$E$104,3,FALSE))</f>
        <v>Eje Transversal 4 Gobierno Legitimo, Fortalecimiento Local y Eficiencia</v>
      </c>
      <c r="N164" s="192" t="s">
        <v>523</v>
      </c>
      <c r="O164" s="268" t="s">
        <v>1050</v>
      </c>
      <c r="P164" s="244" t="s">
        <v>935</v>
      </c>
      <c r="Q164" s="212">
        <v>16894500</v>
      </c>
      <c r="R164" s="66"/>
      <c r="S164" s="67"/>
      <c r="T164" s="68">
        <v>1</v>
      </c>
      <c r="U164" s="224">
        <v>4827000</v>
      </c>
      <c r="V164" s="69">
        <f t="shared" si="27"/>
        <v>21721500</v>
      </c>
      <c r="W164" s="224">
        <v>12872000</v>
      </c>
      <c r="X164" s="207">
        <v>44085</v>
      </c>
      <c r="Y164" s="207">
        <v>44085</v>
      </c>
      <c r="Z164" s="208">
        <v>44190</v>
      </c>
      <c r="AA164" s="255">
        <v>105</v>
      </c>
      <c r="AB164" s="71">
        <v>1</v>
      </c>
      <c r="AC164" s="246">
        <v>30</v>
      </c>
      <c r="AD164" s="173"/>
      <c r="AE164" s="136"/>
      <c r="AF164" s="70"/>
      <c r="AG164" s="65"/>
      <c r="AH164" s="57"/>
      <c r="AI164" s="57" t="s">
        <v>598</v>
      </c>
      <c r="AJ164" s="57"/>
      <c r="AK164" s="57"/>
      <c r="AL164" s="72">
        <f t="shared" si="26"/>
        <v>0.59259259259259256</v>
      </c>
      <c r="AN164" s="112">
        <f>IF(SUMPRODUCT((A$14:A164=A164)*(B$14:B164=B164)*(D$14:D164=D164))&gt;1,0,1)</f>
        <v>1</v>
      </c>
      <c r="AO164" s="73" t="str">
        <f t="shared" si="22"/>
        <v>Contratos de prestación de servicios profesionales y de apoyo a la gestión</v>
      </c>
      <c r="AP164" s="73" t="str">
        <f t="shared" si="23"/>
        <v>Contratación directa</v>
      </c>
      <c r="AQ164" s="74" t="str">
        <f>IF(ISBLANK(G164),1,IFERROR(VLOOKUP(G164,Tipo!$C$12:$C$27,1,FALSE),"NO"))</f>
        <v>Prestación de servicios profesionales y de apoyo a la gestión, o para la ejecución de trabajos artísticos que sólo puedan encomendarse a determinadas personas naturales;</v>
      </c>
      <c r="AR164" s="73" t="str">
        <f t="shared" si="24"/>
        <v>Inversión</v>
      </c>
      <c r="AS164" s="73" t="str">
        <f>IF(ISBLANK(K164),1,IFERROR(VLOOKUP(K164,Eje_Pilar_Prop!C146:C247,1,FALSE),"NO"))</f>
        <v>NO</v>
      </c>
      <c r="AT164" s="73" t="str">
        <f t="shared" si="21"/>
        <v>SECOP II</v>
      </c>
      <c r="AU164" s="38">
        <f t="shared" si="25"/>
        <v>1</v>
      </c>
      <c r="AV164" s="73" t="str">
        <f t="shared" si="20"/>
        <v>Bogotá Mejor para Todos</v>
      </c>
    </row>
    <row r="165" spans="1:48" ht="45" customHeight="1">
      <c r="A165" s="194">
        <v>156</v>
      </c>
      <c r="B165" s="171">
        <v>2020</v>
      </c>
      <c r="C165" s="121" t="s">
        <v>262</v>
      </c>
      <c r="D165" s="217" t="s">
        <v>854</v>
      </c>
      <c r="E165" s="75" t="s">
        <v>223</v>
      </c>
      <c r="F165" s="58" t="s">
        <v>219</v>
      </c>
      <c r="G165" s="59" t="s">
        <v>238</v>
      </c>
      <c r="H165" s="241" t="s">
        <v>903</v>
      </c>
      <c r="I165" s="61" t="s">
        <v>220</v>
      </c>
      <c r="J165" s="186" t="s">
        <v>267</v>
      </c>
      <c r="K165" s="62">
        <v>19</v>
      </c>
      <c r="L165" s="63" t="str">
        <f>IF(ISERROR(VLOOKUP(K165,Eje_Pilar_Prop!$C$2:$E$104,2,FALSE))," ",VLOOKUP(K165,Eje_Pilar_Prop!$C$2:$E$104,2,FALSE))</f>
        <v>Seguridad y convivencia para todos</v>
      </c>
      <c r="M165" s="63" t="str">
        <f>IF(ISERROR(VLOOKUP(K165,Eje_Pilar_Prop!$C$2:$E$104,3,FALSE))," ",VLOOKUP(K165,Eje_Pilar_Prop!$C$2:$E$104,3,FALSE))</f>
        <v>Pilar 3 Construcción de Comunidad y Cultura Ciudadana</v>
      </c>
      <c r="N165" s="192" t="s">
        <v>602</v>
      </c>
      <c r="O165" s="192" t="s">
        <v>1049</v>
      </c>
      <c r="P165" s="214" t="s">
        <v>934</v>
      </c>
      <c r="Q165" s="206">
        <v>432324825</v>
      </c>
      <c r="R165" s="66"/>
      <c r="S165" s="67"/>
      <c r="T165" s="68">
        <v>1</v>
      </c>
      <c r="U165" s="224">
        <v>216162413</v>
      </c>
      <c r="V165" s="69">
        <f t="shared" si="27"/>
        <v>648487238</v>
      </c>
      <c r="W165" s="224">
        <v>86464965</v>
      </c>
      <c r="X165" s="208">
        <v>44098</v>
      </c>
      <c r="Y165" s="208">
        <v>44109</v>
      </c>
      <c r="Z165" s="208">
        <v>44290</v>
      </c>
      <c r="AA165" s="254">
        <v>180</v>
      </c>
      <c r="AB165" s="71"/>
      <c r="AC165" s="208"/>
      <c r="AD165" s="173"/>
      <c r="AE165" s="136"/>
      <c r="AF165" s="70"/>
      <c r="AG165" s="65"/>
      <c r="AH165" s="57"/>
      <c r="AI165" s="57"/>
      <c r="AJ165" s="57" t="s">
        <v>598</v>
      </c>
      <c r="AK165" s="57"/>
      <c r="AL165" s="72">
        <f t="shared" si="26"/>
        <v>0.13333333323052998</v>
      </c>
      <c r="AN165" s="112">
        <f>IF(SUMPRODUCT((A$14:A165=A165)*(B$14:B165=B165)*(D$14:D165=D165))&gt;1,0,1)</f>
        <v>1</v>
      </c>
      <c r="AO165" s="73" t="str">
        <f t="shared" si="22"/>
        <v>Contratos de prestación de servicios</v>
      </c>
      <c r="AP165" s="73" t="str">
        <f t="shared" si="23"/>
        <v>Contratación directa</v>
      </c>
      <c r="AQ165" s="74" t="str">
        <f>IF(ISBLANK(G165),1,IFERROR(VLOOKUP(G165,Tipo!$C$12:$C$27,1,FALSE),"NO"))</f>
        <v>Urgencia manifiesta</v>
      </c>
      <c r="AR165" s="73" t="str">
        <f t="shared" si="24"/>
        <v>Inversión</v>
      </c>
      <c r="AS165" s="73" t="str">
        <f>IF(ISBLANK(K165),1,IFERROR(VLOOKUP(K165,Eje_Pilar_Prop!C147:C248,1,FALSE),"NO"))</f>
        <v>NO</v>
      </c>
      <c r="AT165" s="73" t="str">
        <f t="shared" si="21"/>
        <v>SECOP I</v>
      </c>
      <c r="AU165" s="38">
        <f t="shared" si="25"/>
        <v>1</v>
      </c>
      <c r="AV165" s="73" t="str">
        <f t="shared" si="20"/>
        <v>Bogotá Mejor para Todos</v>
      </c>
    </row>
    <row r="166" spans="1:48" ht="45" customHeight="1">
      <c r="A166" s="194">
        <v>157</v>
      </c>
      <c r="B166" s="171">
        <v>2020</v>
      </c>
      <c r="C166" s="121" t="s">
        <v>264</v>
      </c>
      <c r="D166" s="198" t="s">
        <v>855</v>
      </c>
      <c r="E166" s="75" t="s">
        <v>225</v>
      </c>
      <c r="F166" s="58" t="s">
        <v>219</v>
      </c>
      <c r="G166" s="59" t="s">
        <v>249</v>
      </c>
      <c r="H166" s="235" t="s">
        <v>904</v>
      </c>
      <c r="I166" s="61" t="s">
        <v>220</v>
      </c>
      <c r="J166" s="186" t="s">
        <v>267</v>
      </c>
      <c r="K166" s="62">
        <v>45</v>
      </c>
      <c r="L166" s="63" t="str">
        <f>IF(ISERROR(VLOOKUP(K166,Eje_Pilar_Prop!$C$2:$E$104,2,FALSE))," ",VLOOKUP(K166,Eje_Pilar_Prop!$C$2:$E$104,2,FALSE))</f>
        <v>Gobernanza e influencia local, regional e internacional</v>
      </c>
      <c r="M166" s="63" t="str">
        <f>IF(ISERROR(VLOOKUP(K166,Eje_Pilar_Prop!$C$2:$E$104,3,FALSE))," ",VLOOKUP(K166,Eje_Pilar_Prop!$C$2:$E$104,3,FALSE))</f>
        <v>Eje Transversal 4 Gobierno Legitimo, Fortalecimiento Local y Eficiencia</v>
      </c>
      <c r="N166" s="192" t="s">
        <v>523</v>
      </c>
      <c r="O166" s="198" t="s">
        <v>1051</v>
      </c>
      <c r="P166" s="192" t="s">
        <v>936</v>
      </c>
      <c r="Q166" s="212">
        <v>12488750</v>
      </c>
      <c r="R166" s="66"/>
      <c r="S166" s="67"/>
      <c r="T166" s="68"/>
      <c r="U166" s="207"/>
      <c r="V166" s="69">
        <f t="shared" si="27"/>
        <v>12488750</v>
      </c>
      <c r="W166" s="224">
        <v>8626250</v>
      </c>
      <c r="X166" s="207">
        <v>44098</v>
      </c>
      <c r="Y166" s="207">
        <v>44098</v>
      </c>
      <c r="Z166" s="208">
        <v>44196</v>
      </c>
      <c r="AA166" s="255">
        <v>97</v>
      </c>
      <c r="AB166" s="71"/>
      <c r="AC166" s="207"/>
      <c r="AD166" s="173"/>
      <c r="AE166" s="136"/>
      <c r="AF166" s="70"/>
      <c r="AG166" s="65"/>
      <c r="AH166" s="57"/>
      <c r="AI166" s="57"/>
      <c r="AJ166" s="57" t="s">
        <v>598</v>
      </c>
      <c r="AK166" s="57"/>
      <c r="AL166" s="72">
        <f t="shared" si="26"/>
        <v>0.69072164948453607</v>
      </c>
      <c r="AN166" s="112">
        <f>IF(SUMPRODUCT((A$14:A166=A166)*(B$14:B166=B166)*(D$14:D166=D166))&gt;1,0,1)</f>
        <v>1</v>
      </c>
      <c r="AO166" s="73" t="str">
        <f t="shared" si="22"/>
        <v>Contratos de prestación de servicios profesionales y de apoyo a la gestión</v>
      </c>
      <c r="AP166" s="73" t="str">
        <f t="shared" si="23"/>
        <v>Contratación directa</v>
      </c>
      <c r="AQ166" s="74" t="str">
        <f>IF(ISBLANK(G166),1,IFERROR(VLOOKUP(G166,Tipo!$C$12:$C$27,1,FALSE),"NO"))</f>
        <v>Prestación de servicios profesionales y de apoyo a la gestión, o para la ejecución de trabajos artísticos que sólo puedan encomendarse a determinadas personas naturales;</v>
      </c>
      <c r="AR166" s="73" t="str">
        <f t="shared" si="24"/>
        <v>Inversión</v>
      </c>
      <c r="AS166" s="73" t="str">
        <f>IF(ISBLANK(K166),1,IFERROR(VLOOKUP(K166,Eje_Pilar_Prop!C148:C249,1,FALSE),"NO"))</f>
        <v>NO</v>
      </c>
      <c r="AT166" s="73" t="str">
        <f t="shared" si="21"/>
        <v>SECOP II</v>
      </c>
      <c r="AU166" s="38">
        <f t="shared" si="25"/>
        <v>1</v>
      </c>
      <c r="AV166" s="73" t="str">
        <f t="shared" si="20"/>
        <v>Bogotá Mejor para Todos</v>
      </c>
    </row>
    <row r="167" spans="1:48" ht="45" customHeight="1">
      <c r="A167" s="191">
        <v>158</v>
      </c>
      <c r="B167" s="171">
        <v>2020</v>
      </c>
      <c r="C167" s="121" t="s">
        <v>264</v>
      </c>
      <c r="D167" s="192" t="s">
        <v>856</v>
      </c>
      <c r="E167" s="75" t="s">
        <v>223</v>
      </c>
      <c r="F167" s="58" t="s">
        <v>221</v>
      </c>
      <c r="G167" s="59" t="s">
        <v>259</v>
      </c>
      <c r="H167" s="242" t="s">
        <v>905</v>
      </c>
      <c r="I167" s="61" t="s">
        <v>220</v>
      </c>
      <c r="J167" s="186" t="s">
        <v>267</v>
      </c>
      <c r="K167" s="62">
        <v>45</v>
      </c>
      <c r="L167" s="63" t="str">
        <f>IF(ISERROR(VLOOKUP(K167,Eje_Pilar_Prop!$C$2:$E$104,2,FALSE))," ",VLOOKUP(K167,Eje_Pilar_Prop!$C$2:$E$104,2,FALSE))</f>
        <v>Gobernanza e influencia local, regional e internacional</v>
      </c>
      <c r="M167" s="63" t="str">
        <f>IF(ISERROR(VLOOKUP(K167,Eje_Pilar_Prop!$C$2:$E$104,3,FALSE))," ",VLOOKUP(K167,Eje_Pilar_Prop!$C$2:$E$104,3,FALSE))</f>
        <v>Eje Transversal 4 Gobierno Legitimo, Fortalecimiento Local y Eficiencia</v>
      </c>
      <c r="N167" s="192" t="s">
        <v>523</v>
      </c>
      <c r="O167" s="192" t="s">
        <v>1052</v>
      </c>
      <c r="P167" s="243" t="s">
        <v>937</v>
      </c>
      <c r="Q167" s="206">
        <v>7604100</v>
      </c>
      <c r="R167" s="66"/>
      <c r="S167" s="67"/>
      <c r="T167" s="68"/>
      <c r="U167" s="208"/>
      <c r="V167" s="69">
        <f t="shared" si="27"/>
        <v>7604100</v>
      </c>
      <c r="W167" s="224">
        <v>0</v>
      </c>
      <c r="X167" s="208">
        <v>44104</v>
      </c>
      <c r="Y167" s="208">
        <v>44125</v>
      </c>
      <c r="Z167" s="208">
        <v>44185</v>
      </c>
      <c r="AA167" s="254">
        <v>60</v>
      </c>
      <c r="AB167" s="71"/>
      <c r="AC167" s="208"/>
      <c r="AD167" s="173"/>
      <c r="AE167" s="136"/>
      <c r="AF167" s="70"/>
      <c r="AG167" s="65"/>
      <c r="AH167" s="57"/>
      <c r="AI167" s="57"/>
      <c r="AJ167" s="57" t="s">
        <v>598</v>
      </c>
      <c r="AK167" s="57"/>
      <c r="AL167" s="72">
        <f t="shared" si="26"/>
        <v>0</v>
      </c>
      <c r="AN167" s="112">
        <f>IF(SUMPRODUCT((A$14:A167=A167)*(B$14:B167=B167)*(D$14:D167=D167))&gt;1,0,1)</f>
        <v>1</v>
      </c>
      <c r="AO167" s="73" t="str">
        <f t="shared" si="22"/>
        <v>Contratos de prestación de servicios</v>
      </c>
      <c r="AP167" s="73" t="str">
        <f t="shared" si="23"/>
        <v>Contratación mínima cuantia</v>
      </c>
      <c r="AQ167" s="74" t="str">
        <f>IF(ISBLANK(G167),1,IFERROR(VLOOKUP(G167,Tipo!$C$12:$C$27,1,FALSE),"NO"))</f>
        <v>NO</v>
      </c>
      <c r="AR167" s="73" t="str">
        <f t="shared" si="24"/>
        <v>Inversión</v>
      </c>
      <c r="AS167" s="73" t="str">
        <f>IF(ISBLANK(K167),1,IFERROR(VLOOKUP(K167,Eje_Pilar_Prop!C149:C250,1,FALSE),"NO"))</f>
        <v>NO</v>
      </c>
      <c r="AT167" s="73" t="str">
        <f t="shared" si="21"/>
        <v>SECOP II</v>
      </c>
      <c r="AU167" s="38">
        <f t="shared" si="25"/>
        <v>1</v>
      </c>
      <c r="AV167" s="73" t="str">
        <f t="shared" si="20"/>
        <v>Bogotá Mejor para Todos</v>
      </c>
    </row>
    <row r="168" spans="1:48" ht="45" customHeight="1">
      <c r="A168" s="195">
        <v>161</v>
      </c>
      <c r="B168" s="171">
        <v>2020</v>
      </c>
      <c r="C168" s="121" t="s">
        <v>264</v>
      </c>
      <c r="D168" s="198" t="s">
        <v>949</v>
      </c>
      <c r="E168" s="75" t="s">
        <v>223</v>
      </c>
      <c r="F168" s="58" t="s">
        <v>219</v>
      </c>
      <c r="G168" s="59" t="s">
        <v>249</v>
      </c>
      <c r="H168" s="261" t="s">
        <v>980</v>
      </c>
      <c r="I168" s="61" t="s">
        <v>220</v>
      </c>
      <c r="J168" s="186" t="s">
        <v>267</v>
      </c>
      <c r="K168" s="62">
        <v>45</v>
      </c>
      <c r="L168" s="63" t="str">
        <f>IF(ISERROR(VLOOKUP(K168,Eje_Pilar_Prop!$C$2:$E$104,2,FALSE))," ",VLOOKUP(K168,Eje_Pilar_Prop!$C$2:$E$104,2,FALSE))</f>
        <v>Gobernanza e influencia local, regional e internacional</v>
      </c>
      <c r="M168" s="63" t="str">
        <f>IF(ISERROR(VLOOKUP(K168,Eje_Pilar_Prop!$C$2:$E$104,3,FALSE))," ",VLOOKUP(K168,Eje_Pilar_Prop!$C$2:$E$104,3,FALSE))</f>
        <v>Eje Transversal 4 Gobierno Legitimo, Fortalecimiento Local y Eficiencia</v>
      </c>
      <c r="N168" s="192" t="s">
        <v>523</v>
      </c>
      <c r="O168" s="269" t="s">
        <v>1053</v>
      </c>
      <c r="P168" s="214" t="s">
        <v>1010</v>
      </c>
      <c r="Q168" s="206">
        <v>4906800</v>
      </c>
      <c r="R168" s="66"/>
      <c r="S168" s="67"/>
      <c r="T168" s="68">
        <v>1</v>
      </c>
      <c r="U168" s="224">
        <v>1269000</v>
      </c>
      <c r="V168" s="69">
        <f t="shared" si="27"/>
        <v>6175800</v>
      </c>
      <c r="W168" s="224">
        <v>2368800</v>
      </c>
      <c r="X168" s="278">
        <v>44138</v>
      </c>
      <c r="Y168" s="278">
        <v>44138</v>
      </c>
      <c r="Z168" s="279">
        <v>44196</v>
      </c>
      <c r="AA168" s="280">
        <v>58</v>
      </c>
      <c r="AB168" s="71">
        <v>1</v>
      </c>
      <c r="AC168" s="228">
        <v>15</v>
      </c>
      <c r="AD168" s="173"/>
      <c r="AE168" s="136"/>
      <c r="AF168" s="70"/>
      <c r="AG168" s="65"/>
      <c r="AH168" s="57"/>
      <c r="AI168" s="57" t="s">
        <v>598</v>
      </c>
      <c r="AJ168" s="57"/>
      <c r="AK168" s="57"/>
      <c r="AL168" s="72">
        <f t="shared" si="26"/>
        <v>0.38356164383561642</v>
      </c>
      <c r="AN168" s="112">
        <f>IF(SUMPRODUCT((A$14:A168=A168)*(B$14:B168=B168)*(D$14:D168=D168))&gt;1,0,1)</f>
        <v>1</v>
      </c>
      <c r="AO168" s="73" t="str">
        <f t="shared" si="22"/>
        <v>Contratos de prestación de servicios</v>
      </c>
      <c r="AP168" s="73" t="str">
        <f t="shared" si="23"/>
        <v>Contratación directa</v>
      </c>
      <c r="AQ168" s="74" t="str">
        <f>IF(ISBLANK(G168),1,IFERROR(VLOOKUP(G168,Tipo!$C$12:$C$27,1,FALSE),"NO"))</f>
        <v>Prestación de servicios profesionales y de apoyo a la gestión, o para la ejecución de trabajos artísticos que sólo puedan encomendarse a determinadas personas naturales;</v>
      </c>
      <c r="AR168" s="73" t="str">
        <f t="shared" si="24"/>
        <v>Inversión</v>
      </c>
      <c r="AS168" s="73" t="str">
        <f>IF(ISBLANK(K168),1,IFERROR(VLOOKUP(K168,Eje_Pilar_Prop!C150:C251,1,FALSE),"NO"))</f>
        <v>NO</v>
      </c>
      <c r="AT168" s="73" t="str">
        <f t="shared" si="21"/>
        <v>SECOP II</v>
      </c>
      <c r="AU168" s="38">
        <f t="shared" si="25"/>
        <v>1</v>
      </c>
      <c r="AV168" s="73" t="str">
        <f t="shared" si="20"/>
        <v>Bogotá Mejor para Todos</v>
      </c>
    </row>
    <row r="169" spans="1:48" ht="45" customHeight="1">
      <c r="A169" s="194">
        <v>162</v>
      </c>
      <c r="B169" s="171">
        <v>2020</v>
      </c>
      <c r="C169" s="121" t="s">
        <v>264</v>
      </c>
      <c r="D169" s="198" t="s">
        <v>950</v>
      </c>
      <c r="E169" s="75" t="s">
        <v>223</v>
      </c>
      <c r="F169" s="58" t="s">
        <v>219</v>
      </c>
      <c r="G169" s="59" t="s">
        <v>249</v>
      </c>
      <c r="H169" s="198" t="s">
        <v>895</v>
      </c>
      <c r="I169" s="61" t="s">
        <v>220</v>
      </c>
      <c r="J169" s="186" t="s">
        <v>267</v>
      </c>
      <c r="K169" s="62">
        <v>45</v>
      </c>
      <c r="L169" s="63" t="str">
        <f>IF(ISERROR(VLOOKUP(K169,Eje_Pilar_Prop!$C$2:$E$104,2,FALSE))," ",VLOOKUP(K169,Eje_Pilar_Prop!$C$2:$E$104,2,FALSE))</f>
        <v>Gobernanza e influencia local, regional e internacional</v>
      </c>
      <c r="M169" s="63" t="str">
        <f>IF(ISERROR(VLOOKUP(K169,Eje_Pilar_Prop!$C$2:$E$104,3,FALSE))," ",VLOOKUP(K169,Eje_Pilar_Prop!$C$2:$E$104,3,FALSE))</f>
        <v>Eje Transversal 4 Gobierno Legitimo, Fortalecimiento Local y Eficiencia</v>
      </c>
      <c r="N169" s="192" t="s">
        <v>523</v>
      </c>
      <c r="O169" s="269" t="s">
        <v>1054</v>
      </c>
      <c r="P169" s="192" t="s">
        <v>1011</v>
      </c>
      <c r="Q169" s="206">
        <v>3394160</v>
      </c>
      <c r="R169" s="66"/>
      <c r="S169" s="67"/>
      <c r="T169" s="68">
        <v>1</v>
      </c>
      <c r="U169" s="224">
        <v>1580040</v>
      </c>
      <c r="V169" s="69">
        <f t="shared" si="27"/>
        <v>4974200</v>
      </c>
      <c r="W169" s="224">
        <v>1638560</v>
      </c>
      <c r="X169" s="278">
        <v>44138</v>
      </c>
      <c r="Y169" s="278">
        <v>44138</v>
      </c>
      <c r="Z169" s="279">
        <v>44196</v>
      </c>
      <c r="AA169" s="280">
        <v>58</v>
      </c>
      <c r="AB169" s="71">
        <v>1</v>
      </c>
      <c r="AC169" s="256">
        <v>27</v>
      </c>
      <c r="AD169" s="173"/>
      <c r="AE169" s="136"/>
      <c r="AF169" s="70"/>
      <c r="AG169" s="65"/>
      <c r="AH169" s="57"/>
      <c r="AI169" s="57" t="s">
        <v>598</v>
      </c>
      <c r="AJ169" s="57"/>
      <c r="AK169" s="57"/>
      <c r="AL169" s="72">
        <f t="shared" si="26"/>
        <v>0.32941176470588235</v>
      </c>
      <c r="AN169" s="112">
        <f>IF(SUMPRODUCT((A$14:A169=A169)*(B$14:B169=B169)*(D$14:D169=D169))&gt;1,0,1)</f>
        <v>1</v>
      </c>
      <c r="AO169" s="73" t="str">
        <f t="shared" si="22"/>
        <v>Contratos de prestación de servicios</v>
      </c>
      <c r="AP169" s="73" t="str">
        <f t="shared" si="23"/>
        <v>Contratación directa</v>
      </c>
      <c r="AQ169" s="74" t="str">
        <f>IF(ISBLANK(G169),1,IFERROR(VLOOKUP(G169,Tipo!$C$12:$C$27,1,FALSE),"NO"))</f>
        <v>Prestación de servicios profesionales y de apoyo a la gestión, o para la ejecución de trabajos artísticos que sólo puedan encomendarse a determinadas personas naturales;</v>
      </c>
      <c r="AR169" s="73" t="str">
        <f t="shared" si="24"/>
        <v>Inversión</v>
      </c>
      <c r="AS169" s="73" t="str">
        <f>IF(ISBLANK(K169),1,IFERROR(VLOOKUP(K169,Eje_Pilar_Prop!C151:C252,1,FALSE),"NO"))</f>
        <v>NO</v>
      </c>
      <c r="AT169" s="73" t="str">
        <f t="shared" si="21"/>
        <v>SECOP II</v>
      </c>
      <c r="AU169" s="38">
        <f t="shared" si="25"/>
        <v>1</v>
      </c>
      <c r="AV169" s="73" t="str">
        <f t="shared" si="20"/>
        <v>Bogotá Mejor para Todos</v>
      </c>
    </row>
    <row r="170" spans="1:48" ht="45" customHeight="1">
      <c r="A170" s="194">
        <v>163</v>
      </c>
      <c r="B170" s="171">
        <v>2020</v>
      </c>
      <c r="C170" s="121" t="s">
        <v>264</v>
      </c>
      <c r="D170" s="198" t="s">
        <v>951</v>
      </c>
      <c r="E170" s="75" t="s">
        <v>225</v>
      </c>
      <c r="F170" s="58" t="s">
        <v>219</v>
      </c>
      <c r="G170" s="59" t="s">
        <v>249</v>
      </c>
      <c r="H170" s="261" t="s">
        <v>981</v>
      </c>
      <c r="I170" s="61" t="s">
        <v>220</v>
      </c>
      <c r="J170" s="186" t="s">
        <v>267</v>
      </c>
      <c r="K170" s="62">
        <v>45</v>
      </c>
      <c r="L170" s="63" t="str">
        <f>IF(ISERROR(VLOOKUP(K170,Eje_Pilar_Prop!$C$2:$E$104,2,FALSE))," ",VLOOKUP(K170,Eje_Pilar_Prop!$C$2:$E$104,2,FALSE))</f>
        <v>Gobernanza e influencia local, regional e internacional</v>
      </c>
      <c r="M170" s="63" t="str">
        <f>IF(ISERROR(VLOOKUP(K170,Eje_Pilar_Prop!$C$2:$E$104,3,FALSE))," ",VLOOKUP(K170,Eje_Pilar_Prop!$C$2:$E$104,3,FALSE))</f>
        <v>Eje Transversal 4 Gobierno Legitimo, Fortalecimiento Local y Eficiencia</v>
      </c>
      <c r="N170" s="192" t="s">
        <v>523</v>
      </c>
      <c r="O170" s="269" t="s">
        <v>1055</v>
      </c>
      <c r="P170" s="192" t="s">
        <v>1012</v>
      </c>
      <c r="Q170" s="206">
        <v>5770072</v>
      </c>
      <c r="R170" s="66"/>
      <c r="S170" s="67"/>
      <c r="T170" s="68">
        <v>1</v>
      </c>
      <c r="U170" s="224">
        <v>1492260</v>
      </c>
      <c r="V170" s="69">
        <f t="shared" si="27"/>
        <v>7262332</v>
      </c>
      <c r="W170" s="224">
        <v>2785552</v>
      </c>
      <c r="X170" s="278">
        <v>44138</v>
      </c>
      <c r="Y170" s="278">
        <v>44138</v>
      </c>
      <c r="Z170" s="279">
        <v>44196</v>
      </c>
      <c r="AA170" s="280">
        <v>58</v>
      </c>
      <c r="AB170" s="71">
        <v>1</v>
      </c>
      <c r="AC170" s="228">
        <v>15</v>
      </c>
      <c r="AD170" s="173"/>
      <c r="AE170" s="136"/>
      <c r="AF170" s="70"/>
      <c r="AG170" s="65"/>
      <c r="AH170" s="57"/>
      <c r="AI170" s="57" t="s">
        <v>598</v>
      </c>
      <c r="AJ170" s="57"/>
      <c r="AK170" s="57"/>
      <c r="AL170" s="72">
        <f t="shared" si="26"/>
        <v>0.38356164383561642</v>
      </c>
      <c r="AN170" s="112">
        <f>IF(SUMPRODUCT((A$14:A170=A170)*(B$14:B170=B170)*(D$14:D170=D170))&gt;1,0,1)</f>
        <v>1</v>
      </c>
      <c r="AO170" s="73" t="str">
        <f t="shared" si="22"/>
        <v>Contratos de prestación de servicios profesionales y de apoyo a la gestión</v>
      </c>
      <c r="AP170" s="73" t="str">
        <f t="shared" si="23"/>
        <v>Contratación directa</v>
      </c>
      <c r="AQ170" s="74" t="str">
        <f>IF(ISBLANK(G170),1,IFERROR(VLOOKUP(G170,Tipo!$C$12:$C$27,1,FALSE),"NO"))</f>
        <v>Prestación de servicios profesionales y de apoyo a la gestión, o para la ejecución de trabajos artísticos que sólo puedan encomendarse a determinadas personas naturales;</v>
      </c>
      <c r="AR170" s="73" t="str">
        <f t="shared" si="24"/>
        <v>Inversión</v>
      </c>
      <c r="AS170" s="73" t="str">
        <f>IF(ISBLANK(K170),1,IFERROR(VLOOKUP(K170,Eje_Pilar_Prop!C152:C253,1,FALSE),"NO"))</f>
        <v>NO</v>
      </c>
      <c r="AT170" s="73" t="str">
        <f t="shared" si="21"/>
        <v>SECOP II</v>
      </c>
      <c r="AU170" s="38">
        <f t="shared" si="25"/>
        <v>1</v>
      </c>
      <c r="AV170" s="73" t="str">
        <f t="shared" si="20"/>
        <v>Bogotá Mejor para Todos</v>
      </c>
    </row>
    <row r="171" spans="1:48" ht="45" customHeight="1">
      <c r="A171" s="194">
        <v>164</v>
      </c>
      <c r="B171" s="171">
        <v>2020</v>
      </c>
      <c r="C171" s="121" t="s">
        <v>264</v>
      </c>
      <c r="D171" s="198" t="s">
        <v>952</v>
      </c>
      <c r="E171" s="75" t="s">
        <v>225</v>
      </c>
      <c r="F171" s="58" t="s">
        <v>219</v>
      </c>
      <c r="G171" s="59" t="s">
        <v>249</v>
      </c>
      <c r="H171" s="235" t="s">
        <v>713</v>
      </c>
      <c r="I171" s="61" t="s">
        <v>220</v>
      </c>
      <c r="J171" s="186" t="s">
        <v>267</v>
      </c>
      <c r="K171" s="62">
        <v>45</v>
      </c>
      <c r="L171" s="63" t="str">
        <f>IF(ISERROR(VLOOKUP(K171,Eje_Pilar_Prop!$C$2:$E$104,2,FALSE))," ",VLOOKUP(K171,Eje_Pilar_Prop!$C$2:$E$104,2,FALSE))</f>
        <v>Gobernanza e influencia local, regional e internacional</v>
      </c>
      <c r="M171" s="63" t="str">
        <f>IF(ISERROR(VLOOKUP(K171,Eje_Pilar_Prop!$C$2:$E$104,3,FALSE))," ",VLOOKUP(K171,Eje_Pilar_Prop!$C$2:$E$104,3,FALSE))</f>
        <v>Eje Transversal 4 Gobierno Legitimo, Fortalecimiento Local y Eficiencia</v>
      </c>
      <c r="N171" s="192" t="s">
        <v>523</v>
      </c>
      <c r="O171" s="269" t="s">
        <v>1056</v>
      </c>
      <c r="P171" s="192" t="s">
        <v>1013</v>
      </c>
      <c r="Q171" s="206">
        <v>6860000</v>
      </c>
      <c r="R171" s="66"/>
      <c r="S171" s="67"/>
      <c r="T171" s="68">
        <v>1</v>
      </c>
      <c r="U171" s="224">
        <v>2100000</v>
      </c>
      <c r="V171" s="69">
        <f t="shared" si="27"/>
        <v>8960000</v>
      </c>
      <c r="W171" s="224">
        <v>0</v>
      </c>
      <c r="X171" s="207">
        <v>44147</v>
      </c>
      <c r="Y171" s="207">
        <v>44147</v>
      </c>
      <c r="Z171" s="208">
        <v>44196</v>
      </c>
      <c r="AA171" s="255">
        <v>49</v>
      </c>
      <c r="AB171" s="71">
        <v>1</v>
      </c>
      <c r="AC171" s="228">
        <v>15</v>
      </c>
      <c r="AD171" s="173"/>
      <c r="AE171" s="136"/>
      <c r="AF171" s="70"/>
      <c r="AG171" s="65"/>
      <c r="AH171" s="57"/>
      <c r="AI171" s="57" t="s">
        <v>598</v>
      </c>
      <c r="AJ171" s="57"/>
      <c r="AK171" s="57"/>
      <c r="AL171" s="72">
        <f t="shared" si="26"/>
        <v>0</v>
      </c>
      <c r="AN171" s="112">
        <f>IF(SUMPRODUCT((A$14:A171=A171)*(B$14:B171=B171)*(D$14:D171=D171))&gt;1,0,1)</f>
        <v>1</v>
      </c>
      <c r="AO171" s="73" t="str">
        <f t="shared" si="22"/>
        <v>Contratos de prestación de servicios profesionales y de apoyo a la gestión</v>
      </c>
      <c r="AP171" s="73" t="str">
        <f t="shared" si="23"/>
        <v>Contratación directa</v>
      </c>
      <c r="AQ171" s="74" t="str">
        <f>IF(ISBLANK(G171),1,IFERROR(VLOOKUP(G171,Tipo!$C$12:$C$27,1,FALSE),"NO"))</f>
        <v>Prestación de servicios profesionales y de apoyo a la gestión, o para la ejecución de trabajos artísticos que sólo puedan encomendarse a determinadas personas naturales;</v>
      </c>
      <c r="AR171" s="73" t="str">
        <f t="shared" si="24"/>
        <v>Inversión</v>
      </c>
      <c r="AS171" s="73" t="str">
        <f>IF(ISBLANK(K171),1,IFERROR(VLOOKUP(K171,Eje_Pilar_Prop!C153:C254,1,FALSE),"NO"))</f>
        <v>NO</v>
      </c>
      <c r="AT171" s="73" t="str">
        <f t="shared" si="21"/>
        <v>SECOP II</v>
      </c>
      <c r="AU171" s="38">
        <f t="shared" si="25"/>
        <v>1</v>
      </c>
      <c r="AV171" s="73" t="str">
        <f t="shared" si="20"/>
        <v>Bogotá Mejor para Todos</v>
      </c>
    </row>
    <row r="172" spans="1:48" ht="45" customHeight="1">
      <c r="A172" s="195">
        <v>166</v>
      </c>
      <c r="B172" s="171">
        <v>2020</v>
      </c>
      <c r="C172" s="121" t="s">
        <v>264</v>
      </c>
      <c r="D172" s="260" t="s">
        <v>953</v>
      </c>
      <c r="E172" s="75" t="s">
        <v>225</v>
      </c>
      <c r="F172" s="58" t="s">
        <v>219</v>
      </c>
      <c r="G172" s="59" t="s">
        <v>249</v>
      </c>
      <c r="H172" s="235" t="s">
        <v>982</v>
      </c>
      <c r="I172" s="61" t="s">
        <v>220</v>
      </c>
      <c r="J172" s="186" t="s">
        <v>267</v>
      </c>
      <c r="K172" s="62">
        <v>45</v>
      </c>
      <c r="L172" s="63" t="str">
        <f>IF(ISERROR(VLOOKUP(K172,Eje_Pilar_Prop!$C$2:$E$104,2,FALSE))," ",VLOOKUP(K172,Eje_Pilar_Prop!$C$2:$E$104,2,FALSE))</f>
        <v>Gobernanza e influencia local, regional e internacional</v>
      </c>
      <c r="M172" s="63" t="str">
        <f>IF(ISERROR(VLOOKUP(K172,Eje_Pilar_Prop!$C$2:$E$104,3,FALSE))," ",VLOOKUP(K172,Eje_Pilar_Prop!$C$2:$E$104,3,FALSE))</f>
        <v>Eje Transversal 4 Gobierno Legitimo, Fortalecimiento Local y Eficiencia</v>
      </c>
      <c r="N172" s="192" t="s">
        <v>523</v>
      </c>
      <c r="O172" s="269" t="s">
        <v>1077</v>
      </c>
      <c r="P172" s="242" t="s">
        <v>1014</v>
      </c>
      <c r="Q172" s="273">
        <v>8314050</v>
      </c>
      <c r="R172" s="66"/>
      <c r="S172" s="67"/>
      <c r="T172" s="68">
        <v>1</v>
      </c>
      <c r="U172" s="224">
        <v>2900250</v>
      </c>
      <c r="V172" s="69">
        <f t="shared" si="27"/>
        <v>11214300</v>
      </c>
      <c r="W172" s="224">
        <v>2513550</v>
      </c>
      <c r="X172" s="278">
        <v>44153</v>
      </c>
      <c r="Y172" s="278">
        <v>44153</v>
      </c>
      <c r="Z172" s="279">
        <v>44196</v>
      </c>
      <c r="AA172" s="280">
        <v>43</v>
      </c>
      <c r="AB172" s="71">
        <v>1</v>
      </c>
      <c r="AC172" s="246">
        <v>15</v>
      </c>
      <c r="AD172" s="173"/>
      <c r="AE172" s="136"/>
      <c r="AF172" s="70"/>
      <c r="AG172" s="65"/>
      <c r="AH172" s="57"/>
      <c r="AI172" s="57" t="s">
        <v>598</v>
      </c>
      <c r="AJ172" s="57"/>
      <c r="AK172" s="57"/>
      <c r="AL172" s="72">
        <f t="shared" si="26"/>
        <v>0.22413793103448276</v>
      </c>
      <c r="AN172" s="112">
        <f>IF(SUMPRODUCT((A$14:A172=A172)*(B$14:B172=B172)*(D$14:D172=D172))&gt;1,0,1)</f>
        <v>1</v>
      </c>
      <c r="AO172" s="73" t="str">
        <f t="shared" si="22"/>
        <v>Contratos de prestación de servicios profesionales y de apoyo a la gestión</v>
      </c>
      <c r="AP172" s="73" t="str">
        <f t="shared" si="23"/>
        <v>Contratación directa</v>
      </c>
      <c r="AQ172" s="74" t="str">
        <f>IF(ISBLANK(G172),1,IFERROR(VLOOKUP(G172,Tipo!$C$12:$C$27,1,FALSE),"NO"))</f>
        <v>Prestación de servicios profesionales y de apoyo a la gestión, o para la ejecución de trabajos artísticos que sólo puedan encomendarse a determinadas personas naturales;</v>
      </c>
      <c r="AR172" s="73" t="str">
        <f t="shared" si="24"/>
        <v>Inversión</v>
      </c>
      <c r="AS172" s="73" t="str">
        <f>IF(ISBLANK(K172),1,IFERROR(VLOOKUP(K172,Eje_Pilar_Prop!C154:C255,1,FALSE),"NO"))</f>
        <v>NO</v>
      </c>
      <c r="AT172" s="73" t="str">
        <f t="shared" si="21"/>
        <v>SECOP II</v>
      </c>
      <c r="AU172" s="38">
        <f t="shared" si="25"/>
        <v>1</v>
      </c>
      <c r="AV172" s="73" t="str">
        <f t="shared" si="20"/>
        <v>Bogotá Mejor para Todos</v>
      </c>
    </row>
    <row r="173" spans="1:48" ht="45" customHeight="1">
      <c r="A173" s="194"/>
      <c r="B173" s="171"/>
      <c r="C173" s="121"/>
      <c r="D173" s="201"/>
      <c r="E173" s="75"/>
      <c r="F173" s="58"/>
      <c r="G173" s="59"/>
      <c r="H173" s="262"/>
      <c r="I173" s="61"/>
      <c r="J173" s="186"/>
      <c r="K173" s="62"/>
      <c r="L173" s="63" t="str">
        <f>IF(ISERROR(VLOOKUP(K173,Eje_Pilar_Prop!$C$2:$E$104,2,FALSE))," ",VLOOKUP(K173,Eje_Pilar_Prop!$C$2:$E$104,2,FALSE))</f>
        <v xml:space="preserve"> </v>
      </c>
      <c r="M173" s="63" t="str">
        <f>IF(ISERROR(VLOOKUP(K173,Eje_Pilar_Prop!$C$2:$E$104,3,FALSE))," ",VLOOKUP(K173,Eje_Pilar_Prop!$C$2:$E$104,3,FALSE))</f>
        <v xml:space="preserve"> </v>
      </c>
      <c r="N173" s="192"/>
      <c r="O173" s="201"/>
      <c r="P173" s="266"/>
      <c r="Q173" s="274"/>
      <c r="R173" s="66"/>
      <c r="S173" s="67"/>
      <c r="T173" s="68"/>
      <c r="U173" s="224"/>
      <c r="V173" s="69">
        <f>+Q173+S173+U173</f>
        <v>0</v>
      </c>
      <c r="W173" s="224"/>
      <c r="X173" s="253"/>
      <c r="Y173" s="253"/>
      <c r="Z173" s="253"/>
      <c r="AA173" s="281"/>
      <c r="AB173" s="71"/>
      <c r="AC173" s="253"/>
      <c r="AD173" s="173"/>
      <c r="AE173" s="136"/>
      <c r="AF173" s="70"/>
      <c r="AG173" s="65"/>
      <c r="AH173" s="57"/>
      <c r="AI173" s="57"/>
      <c r="AJ173" s="57"/>
      <c r="AK173" s="57"/>
      <c r="AL173" s="72" t="str">
        <f t="shared" si="26"/>
        <v>-</v>
      </c>
      <c r="AN173" s="112">
        <f>IF(SUMPRODUCT((A$14:A173=A173)*(B$14:B173=B173)*(D$14:D173=D173))&gt;1,0,1)</f>
        <v>1</v>
      </c>
      <c r="AO173" s="73">
        <f t="shared" si="22"/>
        <v>1</v>
      </c>
      <c r="AP173" s="73">
        <f t="shared" si="23"/>
        <v>1</v>
      </c>
      <c r="AQ173" s="74">
        <f>IF(ISBLANK(G173),1,IFERROR(VLOOKUP(G173,Tipo!$C$12:$C$27,1,FALSE),"NO"))</f>
        <v>1</v>
      </c>
      <c r="AR173" s="73">
        <f t="shared" si="24"/>
        <v>1</v>
      </c>
      <c r="AS173" s="73">
        <f>IF(ISBLANK(K173),1,IFERROR(VLOOKUP(K173,Eje_Pilar_Prop!C155:C256,1,FALSE),"NO"))</f>
        <v>1</v>
      </c>
      <c r="AT173" s="73">
        <f t="shared" si="21"/>
        <v>1</v>
      </c>
      <c r="AU173" s="38">
        <f t="shared" si="25"/>
        <v>1</v>
      </c>
      <c r="AV173" s="73">
        <f t="shared" si="20"/>
        <v>1</v>
      </c>
    </row>
    <row r="174" spans="1:48" ht="45" customHeight="1">
      <c r="A174" s="194">
        <v>168</v>
      </c>
      <c r="B174" s="171">
        <v>2020</v>
      </c>
      <c r="C174" s="121" t="s">
        <v>264</v>
      </c>
      <c r="D174" s="198" t="s">
        <v>954</v>
      </c>
      <c r="E174" s="75" t="s">
        <v>223</v>
      </c>
      <c r="F174" s="58" t="s">
        <v>221</v>
      </c>
      <c r="G174" s="59" t="s">
        <v>259</v>
      </c>
      <c r="H174" s="263" t="s">
        <v>983</v>
      </c>
      <c r="I174" s="61" t="s">
        <v>220</v>
      </c>
      <c r="J174" s="186" t="s">
        <v>267</v>
      </c>
      <c r="K174" s="62">
        <v>19</v>
      </c>
      <c r="L174" s="63" t="str">
        <f>IF(ISERROR(VLOOKUP(K174,Eje_Pilar_Prop!$C$2:$E$104,2,FALSE))," ",VLOOKUP(K174,Eje_Pilar_Prop!$C$2:$E$104,2,FALSE))</f>
        <v>Seguridad y convivencia para todos</v>
      </c>
      <c r="M174" s="63" t="str">
        <f>IF(ISERROR(VLOOKUP(K174,Eje_Pilar_Prop!$C$2:$E$104,3,FALSE))," ",VLOOKUP(K174,Eje_Pilar_Prop!$C$2:$E$104,3,FALSE))</f>
        <v>Pilar 3 Construcción de Comunidad y Cultura Ciudadana</v>
      </c>
      <c r="N174" s="192" t="s">
        <v>602</v>
      </c>
      <c r="O174" s="198" t="s">
        <v>1078</v>
      </c>
      <c r="P174" s="214" t="s">
        <v>1015</v>
      </c>
      <c r="Q174" s="206">
        <v>750000</v>
      </c>
      <c r="R174" s="66"/>
      <c r="S174" s="67"/>
      <c r="T174" s="68"/>
      <c r="U174" s="224"/>
      <c r="V174" s="69">
        <f t="shared" si="27"/>
        <v>750000</v>
      </c>
      <c r="W174" s="224">
        <v>0</v>
      </c>
      <c r="X174" s="208">
        <v>44154</v>
      </c>
      <c r="Y174" s="208">
        <v>44159</v>
      </c>
      <c r="Z174" s="208">
        <v>44182</v>
      </c>
      <c r="AA174" s="255">
        <v>25</v>
      </c>
      <c r="AB174" s="71"/>
      <c r="AC174" s="208"/>
      <c r="AD174" s="173"/>
      <c r="AE174" s="136"/>
      <c r="AF174" s="70"/>
      <c r="AG174" s="65"/>
      <c r="AH174" s="57"/>
      <c r="AI174" s="57"/>
      <c r="AJ174" s="57" t="s">
        <v>598</v>
      </c>
      <c r="AK174" s="57"/>
      <c r="AL174" s="72">
        <f t="shared" si="26"/>
        <v>0</v>
      </c>
      <c r="AN174" s="112">
        <f>IF(SUMPRODUCT((A$14:A174=A174)*(B$14:B174=B174)*(D$14:D174=D174))&gt;1,0,1)</f>
        <v>1</v>
      </c>
      <c r="AO174" s="73" t="str">
        <f t="shared" si="22"/>
        <v>Contratos de prestación de servicios</v>
      </c>
      <c r="AP174" s="73" t="str">
        <f t="shared" si="23"/>
        <v>Contratación mínima cuantia</v>
      </c>
      <c r="AQ174" s="74" t="str">
        <f>IF(ISBLANK(G174),1,IFERROR(VLOOKUP(G174,Tipo!$C$12:$C$27,1,FALSE),"NO"))</f>
        <v>NO</v>
      </c>
      <c r="AR174" s="73" t="str">
        <f t="shared" si="24"/>
        <v>Inversión</v>
      </c>
      <c r="AS174" s="73" t="str">
        <f>IF(ISBLANK(K174),1,IFERROR(VLOOKUP(K174,Eje_Pilar_Prop!C156:C257,1,FALSE),"NO"))</f>
        <v>NO</v>
      </c>
      <c r="AT174" s="73" t="str">
        <f t="shared" si="21"/>
        <v>SECOP II</v>
      </c>
      <c r="AU174" s="38">
        <f t="shared" si="25"/>
        <v>1</v>
      </c>
      <c r="AV174" s="73" t="str">
        <f t="shared" si="20"/>
        <v>Bogotá Mejor para Todos</v>
      </c>
    </row>
    <row r="175" spans="1:48" ht="45" customHeight="1">
      <c r="A175" s="194">
        <v>169</v>
      </c>
      <c r="B175" s="171">
        <v>2020</v>
      </c>
      <c r="C175" s="121" t="s">
        <v>264</v>
      </c>
      <c r="D175" s="232" t="s">
        <v>955</v>
      </c>
      <c r="E175" s="75" t="s">
        <v>225</v>
      </c>
      <c r="F175" s="58" t="s">
        <v>219</v>
      </c>
      <c r="G175" s="59" t="s">
        <v>249</v>
      </c>
      <c r="H175" s="235" t="s">
        <v>984</v>
      </c>
      <c r="I175" s="61" t="s">
        <v>220</v>
      </c>
      <c r="J175" s="186" t="s">
        <v>267</v>
      </c>
      <c r="K175" s="62">
        <v>45</v>
      </c>
      <c r="L175" s="63" t="str">
        <f>IF(ISERROR(VLOOKUP(K175,Eje_Pilar_Prop!$C$2:$E$104,2,FALSE))," ",VLOOKUP(K175,Eje_Pilar_Prop!$C$2:$E$104,2,FALSE))</f>
        <v>Gobernanza e influencia local, regional e internacional</v>
      </c>
      <c r="M175" s="63" t="str">
        <f>IF(ISERROR(VLOOKUP(K175,Eje_Pilar_Prop!$C$2:$E$104,3,FALSE))," ",VLOOKUP(K175,Eje_Pilar_Prop!$C$2:$E$104,3,FALSE))</f>
        <v>Eje Transversal 4 Gobierno Legitimo, Fortalecimiento Local y Eficiencia</v>
      </c>
      <c r="N175" s="192" t="s">
        <v>523</v>
      </c>
      <c r="O175" s="198" t="s">
        <v>525</v>
      </c>
      <c r="P175" s="192" t="s">
        <v>1158</v>
      </c>
      <c r="Q175" s="206">
        <v>5185550</v>
      </c>
      <c r="R175" s="66"/>
      <c r="S175" s="67"/>
      <c r="T175" s="68">
        <v>1</v>
      </c>
      <c r="U175" s="224">
        <v>2101250</v>
      </c>
      <c r="V175" s="69">
        <f>+Q175+S175+U175</f>
        <v>7286800</v>
      </c>
      <c r="W175" s="224">
        <v>981050</v>
      </c>
      <c r="X175" s="208">
        <v>44159</v>
      </c>
      <c r="Y175" s="208">
        <v>44159</v>
      </c>
      <c r="Z175" s="208">
        <v>44196</v>
      </c>
      <c r="AA175" s="255">
        <v>37</v>
      </c>
      <c r="AB175" s="71">
        <v>1</v>
      </c>
      <c r="AC175" s="246">
        <v>15</v>
      </c>
      <c r="AD175" s="173"/>
      <c r="AE175" s="136"/>
      <c r="AF175" s="70"/>
      <c r="AG175" s="65"/>
      <c r="AH175" s="57"/>
      <c r="AI175" s="57" t="s">
        <v>598</v>
      </c>
      <c r="AJ175" s="57"/>
      <c r="AK175" s="57"/>
      <c r="AL175" s="72">
        <f t="shared" si="26"/>
        <v>0.13463385848383377</v>
      </c>
      <c r="AN175" s="112">
        <f>IF(SUMPRODUCT((A$14:A175=A175)*(B$14:B175=B175)*(D$14:D175=D175))&gt;1,0,1)</f>
        <v>1</v>
      </c>
      <c r="AO175" s="73" t="str">
        <f t="shared" si="22"/>
        <v>Contratos de prestación de servicios profesionales y de apoyo a la gestión</v>
      </c>
      <c r="AP175" s="73" t="str">
        <f t="shared" si="23"/>
        <v>Contratación directa</v>
      </c>
      <c r="AQ175" s="74" t="str">
        <f>IF(ISBLANK(G175),1,IFERROR(VLOOKUP(G175,Tipo!$C$12:$C$27,1,FALSE),"NO"))</f>
        <v>Prestación de servicios profesionales y de apoyo a la gestión, o para la ejecución de trabajos artísticos que sólo puedan encomendarse a determinadas personas naturales;</v>
      </c>
      <c r="AR175" s="73" t="str">
        <f t="shared" si="24"/>
        <v>Inversión</v>
      </c>
      <c r="AS175" s="73" t="str">
        <f>IF(ISBLANK(K175),1,IFERROR(VLOOKUP(K175,Eje_Pilar_Prop!C157:C258,1,FALSE),"NO"))</f>
        <v>NO</v>
      </c>
      <c r="AT175" s="73" t="str">
        <f t="shared" si="21"/>
        <v>SECOP II</v>
      </c>
      <c r="AU175" s="38">
        <f t="shared" si="25"/>
        <v>1</v>
      </c>
      <c r="AV175" s="73" t="str">
        <f t="shared" si="20"/>
        <v>Bogotá Mejor para Todos</v>
      </c>
    </row>
    <row r="176" spans="1:48" ht="45" customHeight="1">
      <c r="A176" s="194">
        <v>170</v>
      </c>
      <c r="B176" s="171">
        <v>2020</v>
      </c>
      <c r="C176" s="121" t="s">
        <v>264</v>
      </c>
      <c r="D176" s="198" t="s">
        <v>956</v>
      </c>
      <c r="E176" s="75" t="s">
        <v>225</v>
      </c>
      <c r="F176" s="58" t="s">
        <v>219</v>
      </c>
      <c r="G176" s="59" t="s">
        <v>249</v>
      </c>
      <c r="H176" s="235" t="s">
        <v>713</v>
      </c>
      <c r="I176" s="61" t="s">
        <v>220</v>
      </c>
      <c r="J176" s="186" t="s">
        <v>267</v>
      </c>
      <c r="K176" s="62">
        <v>45</v>
      </c>
      <c r="L176" s="63" t="str">
        <f>IF(ISERROR(VLOOKUP(K176,Eje_Pilar_Prop!$C$2:$E$104,2,FALSE))," ",VLOOKUP(K176,Eje_Pilar_Prop!$C$2:$E$104,2,FALSE))</f>
        <v>Gobernanza e influencia local, regional e internacional</v>
      </c>
      <c r="M176" s="63" t="str">
        <f>IF(ISERROR(VLOOKUP(K176,Eje_Pilar_Prop!$C$2:$E$104,3,FALSE))," ",VLOOKUP(K176,Eje_Pilar_Prop!$C$2:$E$104,3,FALSE))</f>
        <v>Eje Transversal 4 Gobierno Legitimo, Fortalecimiento Local y Eficiencia</v>
      </c>
      <c r="N176" s="192" t="s">
        <v>523</v>
      </c>
      <c r="O176" s="269" t="s">
        <v>1079</v>
      </c>
      <c r="P176" s="214" t="s">
        <v>1016</v>
      </c>
      <c r="Q176" s="206">
        <v>5040000</v>
      </c>
      <c r="R176" s="66"/>
      <c r="S176" s="67"/>
      <c r="T176" s="68">
        <v>1</v>
      </c>
      <c r="U176" s="224">
        <v>2100000</v>
      </c>
      <c r="V176" s="69">
        <f t="shared" si="27"/>
        <v>7140000</v>
      </c>
      <c r="W176" s="224">
        <v>0</v>
      </c>
      <c r="X176" s="207">
        <v>44160</v>
      </c>
      <c r="Y176" s="208">
        <v>44160</v>
      </c>
      <c r="Z176" s="208">
        <v>44196</v>
      </c>
      <c r="AA176" s="255">
        <v>36</v>
      </c>
      <c r="AB176" s="71">
        <v>1</v>
      </c>
      <c r="AC176" s="246">
        <v>15</v>
      </c>
      <c r="AD176" s="173"/>
      <c r="AE176" s="136"/>
      <c r="AF176" s="70"/>
      <c r="AG176" s="65"/>
      <c r="AH176" s="57"/>
      <c r="AI176" s="57" t="s">
        <v>598</v>
      </c>
      <c r="AJ176" s="57"/>
      <c r="AK176" s="57"/>
      <c r="AL176" s="72">
        <f t="shared" si="26"/>
        <v>0</v>
      </c>
      <c r="AN176" s="112">
        <f>IF(SUMPRODUCT((A$14:A176=A176)*(B$14:B176=B176)*(D$14:D176=D176))&gt;1,0,1)</f>
        <v>1</v>
      </c>
      <c r="AO176" s="73" t="str">
        <f t="shared" si="22"/>
        <v>Contratos de prestación de servicios profesionales y de apoyo a la gestión</v>
      </c>
      <c r="AP176" s="73" t="str">
        <f t="shared" si="23"/>
        <v>Contratación directa</v>
      </c>
      <c r="AQ176" s="74" t="str">
        <f>IF(ISBLANK(G176),1,IFERROR(VLOOKUP(G176,Tipo!$C$12:$C$27,1,FALSE),"NO"))</f>
        <v>Prestación de servicios profesionales y de apoyo a la gestión, o para la ejecución de trabajos artísticos que sólo puedan encomendarse a determinadas personas naturales;</v>
      </c>
      <c r="AR176" s="73" t="str">
        <f t="shared" si="24"/>
        <v>Inversión</v>
      </c>
      <c r="AS176" s="73" t="str">
        <f>IF(ISBLANK(K176),1,IFERROR(VLOOKUP(K176,Eje_Pilar_Prop!C158:C259,1,FALSE),"NO"))</f>
        <v>NO</v>
      </c>
      <c r="AT176" s="73" t="str">
        <f t="shared" si="21"/>
        <v>SECOP II</v>
      </c>
      <c r="AU176" s="38">
        <f t="shared" si="25"/>
        <v>1</v>
      </c>
      <c r="AV176" s="73" t="str">
        <f t="shared" si="20"/>
        <v>Bogotá Mejor para Todos</v>
      </c>
    </row>
    <row r="177" spans="1:48" ht="45" customHeight="1">
      <c r="A177" s="194">
        <v>171</v>
      </c>
      <c r="B177" s="171">
        <v>2020</v>
      </c>
      <c r="C177" s="121" t="s">
        <v>264</v>
      </c>
      <c r="D177" s="198" t="s">
        <v>957</v>
      </c>
      <c r="E177" s="75" t="s">
        <v>225</v>
      </c>
      <c r="F177" s="58" t="s">
        <v>219</v>
      </c>
      <c r="G177" s="59" t="s">
        <v>249</v>
      </c>
      <c r="H177" s="235" t="s">
        <v>985</v>
      </c>
      <c r="I177" s="61" t="s">
        <v>220</v>
      </c>
      <c r="J177" s="186" t="s">
        <v>267</v>
      </c>
      <c r="K177" s="62">
        <v>19</v>
      </c>
      <c r="L177" s="63" t="str">
        <f>IF(ISERROR(VLOOKUP(K177,Eje_Pilar_Prop!$C$2:$E$104,2,FALSE))," ",VLOOKUP(K177,Eje_Pilar_Prop!$C$2:$E$104,2,FALSE))</f>
        <v>Seguridad y convivencia para todos</v>
      </c>
      <c r="M177" s="63" t="str">
        <f>IF(ISERROR(VLOOKUP(K177,Eje_Pilar_Prop!$C$2:$E$104,3,FALSE))," ",VLOOKUP(K177,Eje_Pilar_Prop!$C$2:$E$104,3,FALSE))</f>
        <v>Pilar 3 Construcción de Comunidad y Cultura Ciudadana</v>
      </c>
      <c r="N177" s="192" t="s">
        <v>602</v>
      </c>
      <c r="O177" s="269" t="s">
        <v>1080</v>
      </c>
      <c r="P177" s="192" t="s">
        <v>1017</v>
      </c>
      <c r="Q177" s="206">
        <v>1941000</v>
      </c>
      <c r="R177" s="66"/>
      <c r="S177" s="67"/>
      <c r="T177" s="68"/>
      <c r="U177" s="65"/>
      <c r="V177" s="69">
        <f t="shared" si="27"/>
        <v>1941000</v>
      </c>
      <c r="W177" s="135">
        <v>0</v>
      </c>
      <c r="X177" s="207">
        <v>44167</v>
      </c>
      <c r="Y177" s="208">
        <v>44167</v>
      </c>
      <c r="Z177" s="208">
        <v>44196</v>
      </c>
      <c r="AA177" s="255">
        <v>30</v>
      </c>
      <c r="AB177" s="71"/>
      <c r="AC177" s="208"/>
      <c r="AD177" s="173"/>
      <c r="AE177" s="136"/>
      <c r="AF177" s="70"/>
      <c r="AG177" s="65"/>
      <c r="AH177" s="57"/>
      <c r="AI177" s="57"/>
      <c r="AJ177" s="57" t="s">
        <v>598</v>
      </c>
      <c r="AK177" s="57"/>
      <c r="AL177" s="72">
        <f t="shared" si="26"/>
        <v>0</v>
      </c>
      <c r="AN177" s="112">
        <f>IF(SUMPRODUCT((A$14:A177=A177)*(B$14:B177=B177)*(D$14:D177=D177))&gt;1,0,1)</f>
        <v>1</v>
      </c>
      <c r="AO177" s="73" t="str">
        <f t="shared" si="22"/>
        <v>Contratos de prestación de servicios profesionales y de apoyo a la gestión</v>
      </c>
      <c r="AP177" s="73" t="str">
        <f t="shared" si="23"/>
        <v>Contratación directa</v>
      </c>
      <c r="AQ177" s="74" t="str">
        <f>IF(ISBLANK(G177),1,IFERROR(VLOOKUP(G177,Tipo!$C$12:$C$27,1,FALSE),"NO"))</f>
        <v>Prestación de servicios profesionales y de apoyo a la gestión, o para la ejecución de trabajos artísticos que sólo puedan encomendarse a determinadas personas naturales;</v>
      </c>
      <c r="AR177" s="73" t="str">
        <f t="shared" si="24"/>
        <v>Inversión</v>
      </c>
      <c r="AS177" s="73" t="str">
        <f>IF(ISBLANK(K177),1,IFERROR(VLOOKUP(K177,Eje_Pilar_Prop!C159:C260,1,FALSE),"NO"))</f>
        <v>NO</v>
      </c>
      <c r="AT177" s="73" t="str">
        <f t="shared" si="21"/>
        <v>SECOP II</v>
      </c>
      <c r="AU177" s="38">
        <f t="shared" si="25"/>
        <v>1</v>
      </c>
      <c r="AV177" s="73" t="str">
        <f t="shared" si="20"/>
        <v>Bogotá Mejor para Todos</v>
      </c>
    </row>
    <row r="178" spans="1:48" ht="45" customHeight="1">
      <c r="A178" s="194">
        <v>173</v>
      </c>
      <c r="B178" s="171">
        <v>2020</v>
      </c>
      <c r="C178" s="121" t="s">
        <v>264</v>
      </c>
      <c r="D178" s="198" t="s">
        <v>958</v>
      </c>
      <c r="E178" s="75" t="s">
        <v>225</v>
      </c>
      <c r="F178" s="58" t="s">
        <v>219</v>
      </c>
      <c r="G178" s="59" t="s">
        <v>249</v>
      </c>
      <c r="H178" s="216" t="s">
        <v>986</v>
      </c>
      <c r="I178" s="61" t="s">
        <v>220</v>
      </c>
      <c r="J178" s="186" t="s">
        <v>267</v>
      </c>
      <c r="K178" s="62">
        <v>19</v>
      </c>
      <c r="L178" s="63" t="str">
        <f>IF(ISERROR(VLOOKUP(K178,Eje_Pilar_Prop!$C$2:$E$104,2,FALSE))," ",VLOOKUP(K178,Eje_Pilar_Prop!$C$2:$E$104,2,FALSE))</f>
        <v>Seguridad y convivencia para todos</v>
      </c>
      <c r="M178" s="63" t="str">
        <f>IF(ISERROR(VLOOKUP(K178,Eje_Pilar_Prop!$C$2:$E$104,3,FALSE))," ",VLOOKUP(K178,Eje_Pilar_Prop!$C$2:$E$104,3,FALSE))</f>
        <v>Pilar 3 Construcción de Comunidad y Cultura Ciudadana</v>
      </c>
      <c r="N178" s="192" t="s">
        <v>602</v>
      </c>
      <c r="O178" s="203" t="s">
        <v>1081</v>
      </c>
      <c r="P178" s="192" t="s">
        <v>1018</v>
      </c>
      <c r="Q178" s="206">
        <v>1876300</v>
      </c>
      <c r="R178" s="66"/>
      <c r="S178" s="67"/>
      <c r="T178" s="68"/>
      <c r="U178" s="65"/>
      <c r="V178" s="69">
        <f t="shared" si="27"/>
        <v>1876300</v>
      </c>
      <c r="W178" s="135">
        <v>0</v>
      </c>
      <c r="X178" s="207">
        <v>44168</v>
      </c>
      <c r="Y178" s="208">
        <v>44168</v>
      </c>
      <c r="Z178" s="208">
        <v>44196</v>
      </c>
      <c r="AA178" s="255">
        <v>29</v>
      </c>
      <c r="AB178" s="71"/>
      <c r="AC178" s="71"/>
      <c r="AD178" s="173"/>
      <c r="AE178" s="136"/>
      <c r="AF178" s="70"/>
      <c r="AG178" s="65"/>
      <c r="AH178" s="57"/>
      <c r="AI178" s="57"/>
      <c r="AJ178" s="57" t="s">
        <v>598</v>
      </c>
      <c r="AK178" s="57"/>
      <c r="AL178" s="72">
        <f t="shared" si="26"/>
        <v>0</v>
      </c>
      <c r="AN178" s="112">
        <f>IF(SUMPRODUCT((A$14:A178=A178)*(B$14:B178=B178)*(D$14:D178=D178))&gt;1,0,1)</f>
        <v>1</v>
      </c>
      <c r="AO178" s="73" t="str">
        <f t="shared" si="22"/>
        <v>Contratos de prestación de servicios profesionales y de apoyo a la gestión</v>
      </c>
      <c r="AP178" s="73" t="str">
        <f t="shared" si="23"/>
        <v>Contratación directa</v>
      </c>
      <c r="AQ178" s="74" t="str">
        <f>IF(ISBLANK(G178),1,IFERROR(VLOOKUP(G178,Tipo!$C$12:$C$27,1,FALSE),"NO"))</f>
        <v>Prestación de servicios profesionales y de apoyo a la gestión, o para la ejecución de trabajos artísticos que sólo puedan encomendarse a determinadas personas naturales;</v>
      </c>
      <c r="AR178" s="73" t="str">
        <f t="shared" si="24"/>
        <v>Inversión</v>
      </c>
      <c r="AS178" s="73" t="str">
        <f>IF(ISBLANK(K178),1,IFERROR(VLOOKUP(K178,Eje_Pilar_Prop!C160:C261,1,FALSE),"NO"))</f>
        <v>NO</v>
      </c>
      <c r="AT178" s="73" t="str">
        <f t="shared" si="21"/>
        <v>SECOP II</v>
      </c>
      <c r="AU178" s="38">
        <f t="shared" si="25"/>
        <v>1</v>
      </c>
      <c r="AV178" s="73" t="str">
        <f t="shared" si="20"/>
        <v>Bogotá Mejor para Todos</v>
      </c>
    </row>
    <row r="179" spans="1:48" ht="45" customHeight="1">
      <c r="A179" s="194">
        <v>174</v>
      </c>
      <c r="B179" s="171">
        <v>2020</v>
      </c>
      <c r="C179" s="121" t="s">
        <v>264</v>
      </c>
      <c r="D179" s="198" t="s">
        <v>959</v>
      </c>
      <c r="E179" s="75" t="s">
        <v>225</v>
      </c>
      <c r="F179" s="58" t="s">
        <v>219</v>
      </c>
      <c r="G179" s="59" t="s">
        <v>249</v>
      </c>
      <c r="H179" s="235" t="s">
        <v>987</v>
      </c>
      <c r="I179" s="61" t="s">
        <v>220</v>
      </c>
      <c r="J179" s="186" t="s">
        <v>267</v>
      </c>
      <c r="K179" s="62">
        <v>19</v>
      </c>
      <c r="L179" s="63" t="str">
        <f>IF(ISERROR(VLOOKUP(K179,Eje_Pilar_Prop!$C$2:$E$104,2,FALSE))," ",VLOOKUP(K179,Eje_Pilar_Prop!$C$2:$E$104,2,FALSE))</f>
        <v>Seguridad y convivencia para todos</v>
      </c>
      <c r="M179" s="63" t="str">
        <f>IF(ISERROR(VLOOKUP(K179,Eje_Pilar_Prop!$C$2:$E$104,3,FALSE))," ",VLOOKUP(K179,Eje_Pilar_Prop!$C$2:$E$104,3,FALSE))</f>
        <v>Pilar 3 Construcción de Comunidad y Cultura Ciudadana</v>
      </c>
      <c r="N179" s="192" t="s">
        <v>602</v>
      </c>
      <c r="O179" s="203" t="s">
        <v>1082</v>
      </c>
      <c r="P179" s="192" t="s">
        <v>1019</v>
      </c>
      <c r="Q179" s="206">
        <v>1811600</v>
      </c>
      <c r="R179" s="66"/>
      <c r="S179" s="67"/>
      <c r="T179" s="68"/>
      <c r="U179" s="65"/>
      <c r="V179" s="69">
        <f t="shared" si="27"/>
        <v>1811600</v>
      </c>
      <c r="W179" s="135">
        <v>0</v>
      </c>
      <c r="X179" s="207">
        <v>44169</v>
      </c>
      <c r="Y179" s="207">
        <v>44169</v>
      </c>
      <c r="Z179" s="208">
        <v>44196</v>
      </c>
      <c r="AA179" s="198">
        <v>28</v>
      </c>
      <c r="AB179" s="71"/>
      <c r="AC179" s="71"/>
      <c r="AD179" s="173"/>
      <c r="AE179" s="136"/>
      <c r="AF179" s="70"/>
      <c r="AG179" s="65"/>
      <c r="AH179" s="57"/>
      <c r="AI179" s="57"/>
      <c r="AJ179" s="57" t="s">
        <v>598</v>
      </c>
      <c r="AK179" s="57"/>
      <c r="AL179" s="72">
        <f t="shared" si="26"/>
        <v>0</v>
      </c>
      <c r="AN179" s="112">
        <f>IF(SUMPRODUCT((A$14:A179=A179)*(B$14:B179=B179)*(D$14:D179=D179))&gt;1,0,1)</f>
        <v>1</v>
      </c>
      <c r="AO179" s="73" t="str">
        <f t="shared" si="22"/>
        <v>Contratos de prestación de servicios profesionales y de apoyo a la gestión</v>
      </c>
      <c r="AP179" s="73" t="str">
        <f t="shared" si="23"/>
        <v>Contratación directa</v>
      </c>
      <c r="AQ179" s="74" t="str">
        <f>IF(ISBLANK(G179),1,IFERROR(VLOOKUP(G179,Tipo!$C$12:$C$27,1,FALSE),"NO"))</f>
        <v>Prestación de servicios profesionales y de apoyo a la gestión, o para la ejecución de trabajos artísticos que sólo puedan encomendarse a determinadas personas naturales;</v>
      </c>
      <c r="AR179" s="73" t="str">
        <f t="shared" si="24"/>
        <v>Inversión</v>
      </c>
      <c r="AS179" s="73" t="str">
        <f>IF(ISBLANK(K179),1,IFERROR(VLOOKUP(K179,Eje_Pilar_Prop!C161:C262,1,FALSE),"NO"))</f>
        <v>NO</v>
      </c>
      <c r="AT179" s="73" t="str">
        <f t="shared" si="21"/>
        <v>SECOP II</v>
      </c>
      <c r="AU179" s="38">
        <f t="shared" si="25"/>
        <v>1</v>
      </c>
      <c r="AV179" s="73" t="str">
        <f t="shared" si="20"/>
        <v>Bogotá Mejor para Todos</v>
      </c>
    </row>
    <row r="180" spans="1:48" ht="45" customHeight="1">
      <c r="A180" s="194">
        <v>175</v>
      </c>
      <c r="B180" s="171">
        <v>2020</v>
      </c>
      <c r="C180" s="121" t="s">
        <v>264</v>
      </c>
      <c r="D180" s="198" t="s">
        <v>960</v>
      </c>
      <c r="E180" s="75" t="s">
        <v>225</v>
      </c>
      <c r="F180" s="58" t="s">
        <v>219</v>
      </c>
      <c r="G180" s="59" t="s">
        <v>249</v>
      </c>
      <c r="H180" s="261" t="s">
        <v>988</v>
      </c>
      <c r="I180" s="61" t="s">
        <v>220</v>
      </c>
      <c r="J180" s="186" t="s">
        <v>267</v>
      </c>
      <c r="K180" s="62">
        <v>45</v>
      </c>
      <c r="L180" s="63" t="str">
        <f>IF(ISERROR(VLOOKUP(K180,Eje_Pilar_Prop!$C$2:$E$104,2,FALSE))," ",VLOOKUP(K180,Eje_Pilar_Prop!$C$2:$E$104,2,FALSE))</f>
        <v>Gobernanza e influencia local, regional e internacional</v>
      </c>
      <c r="M180" s="63" t="str">
        <f>IF(ISERROR(VLOOKUP(K180,Eje_Pilar_Prop!$C$2:$E$104,3,FALSE))," ",VLOOKUP(K180,Eje_Pilar_Prop!$C$2:$E$104,3,FALSE))</f>
        <v>Eje Transversal 4 Gobierno Legitimo, Fortalecimiento Local y Eficiencia</v>
      </c>
      <c r="N180" s="192" t="s">
        <v>523</v>
      </c>
      <c r="O180" s="203" t="s">
        <v>1083</v>
      </c>
      <c r="P180" s="192" t="s">
        <v>1020</v>
      </c>
      <c r="Q180" s="206">
        <v>2832500</v>
      </c>
      <c r="R180" s="66"/>
      <c r="S180" s="67"/>
      <c r="T180" s="68"/>
      <c r="U180" s="65"/>
      <c r="V180" s="69">
        <f t="shared" si="27"/>
        <v>2832500</v>
      </c>
      <c r="W180" s="135">
        <v>0</v>
      </c>
      <c r="X180" s="207">
        <v>44175</v>
      </c>
      <c r="Y180" s="207">
        <v>44175</v>
      </c>
      <c r="Z180" s="208">
        <v>44196</v>
      </c>
      <c r="AA180" s="255">
        <v>22</v>
      </c>
      <c r="AB180" s="71"/>
      <c r="AC180" s="71"/>
      <c r="AD180" s="173"/>
      <c r="AE180" s="136"/>
      <c r="AF180" s="70"/>
      <c r="AG180" s="65"/>
      <c r="AH180" s="57"/>
      <c r="AI180" s="57"/>
      <c r="AJ180" s="57" t="s">
        <v>598</v>
      </c>
      <c r="AK180" s="57"/>
      <c r="AL180" s="72">
        <f t="shared" si="26"/>
        <v>0</v>
      </c>
      <c r="AN180" s="112">
        <f>IF(SUMPRODUCT((A$14:A180=A180)*(B$14:B180=B180)*(D$14:D180=D180))&gt;1,0,1)</f>
        <v>1</v>
      </c>
      <c r="AO180" s="73" t="str">
        <f t="shared" si="22"/>
        <v>Contratos de prestación de servicios profesionales y de apoyo a la gestión</v>
      </c>
      <c r="AP180" s="73" t="str">
        <f t="shared" si="23"/>
        <v>Contratación directa</v>
      </c>
      <c r="AQ180" s="74" t="str">
        <f>IF(ISBLANK(G180),1,IFERROR(VLOOKUP(G180,Tipo!$C$12:$C$27,1,FALSE),"NO"))</f>
        <v>Prestación de servicios profesionales y de apoyo a la gestión, o para la ejecución de trabajos artísticos que sólo puedan encomendarse a determinadas personas naturales;</v>
      </c>
      <c r="AR180" s="73" t="str">
        <f t="shared" si="24"/>
        <v>Inversión</v>
      </c>
      <c r="AS180" s="73" t="str">
        <f>IF(ISBLANK(K180),1,IFERROR(VLOOKUP(K180,Eje_Pilar_Prop!C162:C263,1,FALSE),"NO"))</f>
        <v>NO</v>
      </c>
      <c r="AT180" s="73" t="str">
        <f t="shared" si="21"/>
        <v>SECOP II</v>
      </c>
      <c r="AU180" s="38">
        <f t="shared" si="25"/>
        <v>1</v>
      </c>
      <c r="AV180" s="73" t="str">
        <f t="shared" si="20"/>
        <v>Bogotá Mejor para Todos</v>
      </c>
    </row>
    <row r="181" spans="1:48" ht="45" customHeight="1">
      <c r="A181" s="196">
        <v>176</v>
      </c>
      <c r="B181" s="171">
        <v>2020</v>
      </c>
      <c r="C181" s="121" t="s">
        <v>264</v>
      </c>
      <c r="D181" s="198" t="s">
        <v>961</v>
      </c>
      <c r="E181" s="75" t="s">
        <v>223</v>
      </c>
      <c r="F181" s="58" t="s">
        <v>224</v>
      </c>
      <c r="G181" s="59" t="s">
        <v>233</v>
      </c>
      <c r="H181" s="235" t="s">
        <v>989</v>
      </c>
      <c r="I181" s="61" t="s">
        <v>220</v>
      </c>
      <c r="J181" s="186" t="s">
        <v>267</v>
      </c>
      <c r="K181" s="62">
        <v>11</v>
      </c>
      <c r="L181" s="63" t="str">
        <f>IF(ISERROR(VLOOKUP(K181,Eje_Pilar_Prop!$C$2:$E$104,2,FALSE))," ",VLOOKUP(K181,Eje_Pilar_Prop!$C$2:$E$104,2,FALSE))</f>
        <v>Mejores oportunidades para el desarrollo a través de la cultura, la recreación y el deporte</v>
      </c>
      <c r="M181" s="63" t="str">
        <f>IF(ISERROR(VLOOKUP(K181,Eje_Pilar_Prop!$C$2:$E$104,3,FALSE))," ",VLOOKUP(K181,Eje_Pilar_Prop!$C$2:$E$104,3,FALSE))</f>
        <v>Pilar 1 Igualdad de Calidad de Vida</v>
      </c>
      <c r="N181" s="192" t="s">
        <v>681</v>
      </c>
      <c r="O181" s="203" t="s">
        <v>1084</v>
      </c>
      <c r="P181" s="192" t="s">
        <v>1165</v>
      </c>
      <c r="Q181" s="206">
        <v>242368000</v>
      </c>
      <c r="R181" s="66"/>
      <c r="S181" s="67"/>
      <c r="T181" s="68"/>
      <c r="U181" s="65"/>
      <c r="V181" s="69">
        <f t="shared" si="27"/>
        <v>242368000</v>
      </c>
      <c r="W181" s="135">
        <v>0</v>
      </c>
      <c r="X181" s="208">
        <v>44182</v>
      </c>
      <c r="Y181" s="208">
        <v>44183</v>
      </c>
      <c r="Z181" s="208">
        <v>44213</v>
      </c>
      <c r="AA181" s="254">
        <v>30</v>
      </c>
      <c r="AB181" s="71"/>
      <c r="AC181" s="71"/>
      <c r="AD181" s="173"/>
      <c r="AE181" s="136"/>
      <c r="AF181" s="70"/>
      <c r="AG181" s="65"/>
      <c r="AH181" s="57"/>
      <c r="AI181" s="57"/>
      <c r="AJ181" s="57" t="s">
        <v>598</v>
      </c>
      <c r="AK181" s="57"/>
      <c r="AL181" s="72">
        <f t="shared" si="26"/>
        <v>0</v>
      </c>
      <c r="AN181" s="112">
        <f>IF(SUMPRODUCT((A$14:A181=A181)*(B$14:B181=B181)*(D$14:D181=D181))&gt;1,0,1)</f>
        <v>1</v>
      </c>
      <c r="AO181" s="73" t="str">
        <f t="shared" si="22"/>
        <v>Contratos de prestación de servicios</v>
      </c>
      <c r="AP181" s="73" t="str">
        <f t="shared" si="23"/>
        <v>Selección abreviada</v>
      </c>
      <c r="AQ181" s="74" t="str">
        <f>IF(ISBLANK(G181),1,IFERROR(VLOOKUP(G181,Tipo!$C$12:$C$27,1,FALSE),"NO"))</f>
        <v xml:space="preserve">Selección abreviada por menor cuantía </v>
      </c>
      <c r="AR181" s="73" t="str">
        <f t="shared" si="24"/>
        <v>Inversión</v>
      </c>
      <c r="AS181" s="73" t="str">
        <f>IF(ISBLANK(K181),1,IFERROR(VLOOKUP(K181,Eje_Pilar_Prop!C163:C264,1,FALSE),"NO"))</f>
        <v>NO</v>
      </c>
      <c r="AT181" s="73" t="str">
        <f t="shared" si="21"/>
        <v>SECOP II</v>
      </c>
      <c r="AU181" s="38">
        <f t="shared" si="25"/>
        <v>1</v>
      </c>
      <c r="AV181" s="73" t="str">
        <f t="shared" si="20"/>
        <v>Bogotá Mejor para Todos</v>
      </c>
    </row>
    <row r="182" spans="1:48" ht="45" customHeight="1">
      <c r="A182" s="194">
        <v>177</v>
      </c>
      <c r="B182" s="171">
        <v>2020</v>
      </c>
      <c r="C182" s="121" t="s">
        <v>264</v>
      </c>
      <c r="D182" s="198" t="s">
        <v>962</v>
      </c>
      <c r="E182" s="75" t="s">
        <v>225</v>
      </c>
      <c r="F182" s="58" t="s">
        <v>219</v>
      </c>
      <c r="G182" s="59" t="s">
        <v>249</v>
      </c>
      <c r="H182" s="237" t="s">
        <v>990</v>
      </c>
      <c r="I182" s="61" t="s">
        <v>220</v>
      </c>
      <c r="J182" s="186" t="s">
        <v>267</v>
      </c>
      <c r="K182" s="62">
        <v>45</v>
      </c>
      <c r="L182" s="63" t="str">
        <f>IF(ISERROR(VLOOKUP(K182,Eje_Pilar_Prop!$C$2:$E$104,2,FALSE))," ",VLOOKUP(K182,Eje_Pilar_Prop!$C$2:$E$104,2,FALSE))</f>
        <v>Gobernanza e influencia local, regional e internacional</v>
      </c>
      <c r="M182" s="63" t="str">
        <f>IF(ISERROR(VLOOKUP(K182,Eje_Pilar_Prop!$C$2:$E$104,3,FALSE))," ",VLOOKUP(K182,Eje_Pilar_Prop!$C$2:$E$104,3,FALSE))</f>
        <v>Eje Transversal 4 Gobierno Legitimo, Fortalecimiento Local y Eficiencia</v>
      </c>
      <c r="N182" s="192" t="s">
        <v>523</v>
      </c>
      <c r="O182" s="203" t="s">
        <v>1085</v>
      </c>
      <c r="P182" s="192" t="s">
        <v>1021</v>
      </c>
      <c r="Q182" s="206">
        <v>1960000</v>
      </c>
      <c r="R182" s="66"/>
      <c r="S182" s="67"/>
      <c r="T182" s="68"/>
      <c r="U182" s="65"/>
      <c r="V182" s="69">
        <f t="shared" si="27"/>
        <v>1960000</v>
      </c>
      <c r="W182" s="135">
        <v>0</v>
      </c>
      <c r="X182" s="207">
        <v>44183</v>
      </c>
      <c r="Y182" s="208">
        <v>44183</v>
      </c>
      <c r="Z182" s="208">
        <v>44196</v>
      </c>
      <c r="AA182" s="255">
        <v>14</v>
      </c>
      <c r="AB182" s="71"/>
      <c r="AC182" s="71"/>
      <c r="AD182" s="173"/>
      <c r="AE182" s="136"/>
      <c r="AF182" s="70"/>
      <c r="AG182" s="65"/>
      <c r="AH182" s="57"/>
      <c r="AI182" s="57"/>
      <c r="AJ182" s="57" t="s">
        <v>598</v>
      </c>
      <c r="AK182" s="57"/>
      <c r="AL182" s="72">
        <f t="shared" si="26"/>
        <v>0</v>
      </c>
      <c r="AN182" s="112">
        <f>IF(SUMPRODUCT((A$14:A182=A182)*(B$14:B182=B182)*(D$14:D182=D182))&gt;1,0,1)</f>
        <v>1</v>
      </c>
      <c r="AO182" s="73" t="str">
        <f t="shared" si="22"/>
        <v>Contratos de prestación de servicios profesionales y de apoyo a la gestión</v>
      </c>
      <c r="AP182" s="73" t="str">
        <f t="shared" si="23"/>
        <v>Contratación directa</v>
      </c>
      <c r="AQ182" s="74" t="str">
        <f>IF(ISBLANK(G182),1,IFERROR(VLOOKUP(G182,Tipo!$C$12:$C$27,1,FALSE),"NO"))</f>
        <v>Prestación de servicios profesionales y de apoyo a la gestión, o para la ejecución de trabajos artísticos que sólo puedan encomendarse a determinadas personas naturales;</v>
      </c>
      <c r="AR182" s="73" t="str">
        <f t="shared" si="24"/>
        <v>Inversión</v>
      </c>
      <c r="AS182" s="73" t="str">
        <f>IF(ISBLANK(K182),1,IFERROR(VLOOKUP(K182,Eje_Pilar_Prop!C164:C265,1,FALSE),"NO"))</f>
        <v>NO</v>
      </c>
      <c r="AT182" s="73" t="str">
        <f t="shared" si="21"/>
        <v>SECOP II</v>
      </c>
      <c r="AU182" s="38">
        <f t="shared" si="25"/>
        <v>1</v>
      </c>
      <c r="AV182" s="73" t="str">
        <f t="shared" si="20"/>
        <v>Bogotá Mejor para Todos</v>
      </c>
    </row>
    <row r="183" spans="1:48" ht="45" customHeight="1">
      <c r="A183" s="194">
        <v>178</v>
      </c>
      <c r="B183" s="171">
        <v>2020</v>
      </c>
      <c r="C183" s="121" t="s">
        <v>264</v>
      </c>
      <c r="D183" s="198" t="s">
        <v>963</v>
      </c>
      <c r="E183" s="75" t="s">
        <v>225</v>
      </c>
      <c r="F183" s="58" t="s">
        <v>219</v>
      </c>
      <c r="G183" s="59" t="s">
        <v>249</v>
      </c>
      <c r="H183" s="235" t="s">
        <v>991</v>
      </c>
      <c r="I183" s="61" t="s">
        <v>220</v>
      </c>
      <c r="J183" s="186" t="s">
        <v>267</v>
      </c>
      <c r="K183" s="62">
        <v>45</v>
      </c>
      <c r="L183" s="63" t="str">
        <f>IF(ISERROR(VLOOKUP(K183,Eje_Pilar_Prop!$C$2:$E$104,2,FALSE))," ",VLOOKUP(K183,Eje_Pilar_Prop!$C$2:$E$104,2,FALSE))</f>
        <v>Gobernanza e influencia local, regional e internacional</v>
      </c>
      <c r="M183" s="63" t="str">
        <f>IF(ISERROR(VLOOKUP(K183,Eje_Pilar_Prop!$C$2:$E$104,3,FALSE))," ",VLOOKUP(K183,Eje_Pilar_Prop!$C$2:$E$104,3,FALSE))</f>
        <v>Eje Transversal 4 Gobierno Legitimo, Fortalecimiento Local y Eficiencia</v>
      </c>
      <c r="N183" s="192" t="s">
        <v>523</v>
      </c>
      <c r="O183" s="203" t="s">
        <v>1086</v>
      </c>
      <c r="P183" s="214" t="s">
        <v>1022</v>
      </c>
      <c r="Q183" s="206">
        <v>1287500</v>
      </c>
      <c r="R183" s="66"/>
      <c r="S183" s="67"/>
      <c r="T183" s="68"/>
      <c r="U183" s="65"/>
      <c r="V183" s="69">
        <f t="shared" si="27"/>
        <v>1287500</v>
      </c>
      <c r="W183" s="135">
        <v>0</v>
      </c>
      <c r="X183" s="207">
        <v>44187</v>
      </c>
      <c r="Y183" s="208">
        <v>44187</v>
      </c>
      <c r="Z183" s="208">
        <v>44196</v>
      </c>
      <c r="AA183" s="255">
        <v>10</v>
      </c>
      <c r="AB183" s="71"/>
      <c r="AC183" s="71"/>
      <c r="AD183" s="173"/>
      <c r="AE183" s="136"/>
      <c r="AF183" s="70"/>
      <c r="AG183" s="65"/>
      <c r="AH183" s="57"/>
      <c r="AI183" s="57"/>
      <c r="AJ183" s="57" t="s">
        <v>598</v>
      </c>
      <c r="AK183" s="57"/>
      <c r="AL183" s="72">
        <f t="shared" si="26"/>
        <v>0</v>
      </c>
      <c r="AN183" s="112">
        <f>IF(SUMPRODUCT((A$14:A183=A183)*(B$14:B183=B183)*(D$14:D183=D183))&gt;1,0,1)</f>
        <v>1</v>
      </c>
      <c r="AO183" s="73" t="str">
        <f t="shared" si="22"/>
        <v>Contratos de prestación de servicios profesionales y de apoyo a la gestión</v>
      </c>
      <c r="AP183" s="73" t="str">
        <f t="shared" si="23"/>
        <v>Contratación directa</v>
      </c>
      <c r="AQ183" s="74" t="str">
        <f>IF(ISBLANK(G183),1,IFERROR(VLOOKUP(G183,Tipo!$C$12:$C$27,1,FALSE),"NO"))</f>
        <v>Prestación de servicios profesionales y de apoyo a la gestión, o para la ejecución de trabajos artísticos que sólo puedan encomendarse a determinadas personas naturales;</v>
      </c>
      <c r="AR183" s="73" t="str">
        <f t="shared" si="24"/>
        <v>Inversión</v>
      </c>
      <c r="AS183" s="73" t="str">
        <f>IF(ISBLANK(K183),1,IFERROR(VLOOKUP(K183,Eje_Pilar_Prop!C165:C266,1,FALSE),"NO"))</f>
        <v>NO</v>
      </c>
      <c r="AT183" s="73" t="str">
        <f t="shared" si="21"/>
        <v>SECOP II</v>
      </c>
      <c r="AU183" s="38">
        <f t="shared" si="25"/>
        <v>1</v>
      </c>
      <c r="AV183" s="73" t="str">
        <f t="shared" si="20"/>
        <v>Bogotá Mejor para Todos</v>
      </c>
    </row>
    <row r="184" spans="1:48" ht="45" customHeight="1">
      <c r="A184" s="194">
        <v>179</v>
      </c>
      <c r="B184" s="171">
        <v>2020</v>
      </c>
      <c r="C184" s="121" t="s">
        <v>264</v>
      </c>
      <c r="D184" s="198" t="s">
        <v>964</v>
      </c>
      <c r="E184" s="75" t="s">
        <v>122</v>
      </c>
      <c r="F184" s="58" t="s">
        <v>224</v>
      </c>
      <c r="G184" s="59" t="s">
        <v>229</v>
      </c>
      <c r="H184" s="235" t="s">
        <v>992</v>
      </c>
      <c r="I184" s="61" t="s">
        <v>220</v>
      </c>
      <c r="J184" s="186" t="s">
        <v>267</v>
      </c>
      <c r="K184" s="62">
        <v>7</v>
      </c>
      <c r="L184" s="63" t="str">
        <f>IF(ISERROR(VLOOKUP(K184,Eje_Pilar_Prop!$C$2:$E$104,2,FALSE))," ",VLOOKUP(K184,Eje_Pilar_Prop!$C$2:$E$104,2,FALSE))</f>
        <v>Inclusión educativa para la equidad</v>
      </c>
      <c r="M184" s="63" t="str">
        <f>IF(ISERROR(VLOOKUP(K184,Eje_Pilar_Prop!$C$2:$E$104,3,FALSE))," ",VLOOKUP(K184,Eje_Pilar_Prop!$C$2:$E$104,3,FALSE))</f>
        <v>Pilar 1 Igualdad de Calidad de Vida</v>
      </c>
      <c r="N184" s="276" t="s">
        <v>1091</v>
      </c>
      <c r="O184" s="203" t="s">
        <v>1087</v>
      </c>
      <c r="P184" s="214" t="s">
        <v>1023</v>
      </c>
      <c r="Q184" s="206">
        <v>68177196</v>
      </c>
      <c r="R184" s="66"/>
      <c r="S184" s="67"/>
      <c r="T184" s="68"/>
      <c r="U184" s="65"/>
      <c r="V184" s="69">
        <f t="shared" si="27"/>
        <v>68177196</v>
      </c>
      <c r="W184" s="135">
        <v>0</v>
      </c>
      <c r="X184" s="208">
        <v>44195</v>
      </c>
      <c r="Y184" s="208"/>
      <c r="Z184" s="208"/>
      <c r="AA184" s="255">
        <v>60</v>
      </c>
      <c r="AB184" s="71"/>
      <c r="AC184" s="71"/>
      <c r="AD184" s="173"/>
      <c r="AE184" s="136"/>
      <c r="AF184" s="70"/>
      <c r="AG184" s="65"/>
      <c r="AH184" s="57" t="s">
        <v>598</v>
      </c>
      <c r="AI184" s="57"/>
      <c r="AJ184" s="57"/>
      <c r="AK184" s="57"/>
      <c r="AL184" s="72">
        <f t="shared" si="26"/>
        <v>0</v>
      </c>
      <c r="AN184" s="112">
        <f>IF(SUMPRODUCT((A$14:A184=A184)*(B$14:B184=B184)*(D$14:D184=D184))&gt;1,0,1)</f>
        <v>1</v>
      </c>
      <c r="AO184" s="73" t="str">
        <f t="shared" si="22"/>
        <v>Compraventa de bienes muebles</v>
      </c>
      <c r="AP184" s="73" t="str">
        <f t="shared" si="23"/>
        <v>Selección abreviada</v>
      </c>
      <c r="AQ184" s="74" t="str">
        <f>IF(ISBLANK(G184),1,IFERROR(VLOOKUP(G184,Tipo!$C$12:$C$27,1,FALSE),"NO"))</f>
        <v xml:space="preserve">Subasta inversa </v>
      </c>
      <c r="AR184" s="73" t="str">
        <f t="shared" si="24"/>
        <v>Inversión</v>
      </c>
      <c r="AS184" s="73" t="str">
        <f>IF(ISBLANK(K184),1,IFERROR(VLOOKUP(K184,Eje_Pilar_Prop!C166:C267,1,FALSE),"NO"))</f>
        <v>NO</v>
      </c>
      <c r="AT184" s="73" t="str">
        <f t="shared" si="21"/>
        <v>SECOP II</v>
      </c>
      <c r="AU184" s="38">
        <f t="shared" si="25"/>
        <v>1</v>
      </c>
      <c r="AV184" s="73" t="str">
        <f t="shared" si="20"/>
        <v>Bogotá Mejor para Todos</v>
      </c>
    </row>
    <row r="185" spans="1:48" ht="45" customHeight="1">
      <c r="A185" s="194">
        <v>180</v>
      </c>
      <c r="B185" s="171">
        <v>2020</v>
      </c>
      <c r="C185" s="121" t="s">
        <v>264</v>
      </c>
      <c r="D185" s="198" t="s">
        <v>965</v>
      </c>
      <c r="E185" s="75" t="s">
        <v>223</v>
      </c>
      <c r="F185" s="58" t="s">
        <v>224</v>
      </c>
      <c r="G185" s="59" t="s">
        <v>233</v>
      </c>
      <c r="H185" s="264" t="s">
        <v>993</v>
      </c>
      <c r="I185" s="61" t="s">
        <v>220</v>
      </c>
      <c r="J185" s="186" t="s">
        <v>267</v>
      </c>
      <c r="K185" s="62">
        <v>45</v>
      </c>
      <c r="L185" s="63" t="str">
        <f>IF(ISERROR(VLOOKUP(K185,Eje_Pilar_Prop!$C$2:$E$104,2,FALSE))," ",VLOOKUP(K185,Eje_Pilar_Prop!$C$2:$E$104,2,FALSE))</f>
        <v>Gobernanza e influencia local, regional e internacional</v>
      </c>
      <c r="M185" s="63" t="str">
        <f>IF(ISERROR(VLOOKUP(K185,Eje_Pilar_Prop!$C$2:$E$104,3,FALSE))," ",VLOOKUP(K185,Eje_Pilar_Prop!$C$2:$E$104,3,FALSE))</f>
        <v>Eje Transversal 4 Gobierno Legitimo, Fortalecimiento Local y Eficiencia</v>
      </c>
      <c r="N185" s="192" t="s">
        <v>523</v>
      </c>
      <c r="O185" s="203" t="s">
        <v>1088</v>
      </c>
      <c r="P185" s="214" t="s">
        <v>1024</v>
      </c>
      <c r="Q185" s="206">
        <v>40000000</v>
      </c>
      <c r="R185" s="66"/>
      <c r="S185" s="67"/>
      <c r="T185" s="68"/>
      <c r="U185" s="65"/>
      <c r="V185" s="69">
        <f t="shared" si="27"/>
        <v>40000000</v>
      </c>
      <c r="W185" s="135">
        <v>0</v>
      </c>
      <c r="X185" s="207">
        <v>44193</v>
      </c>
      <c r="Y185" s="208"/>
      <c r="Z185" s="208"/>
      <c r="AA185" s="255">
        <v>120</v>
      </c>
      <c r="AB185" s="71"/>
      <c r="AC185" s="71"/>
      <c r="AD185" s="173"/>
      <c r="AE185" s="136"/>
      <c r="AF185" s="70"/>
      <c r="AG185" s="65"/>
      <c r="AH185" s="57" t="s">
        <v>598</v>
      </c>
      <c r="AI185" s="57"/>
      <c r="AJ185" s="57"/>
      <c r="AK185" s="57"/>
      <c r="AL185" s="72">
        <f t="shared" si="26"/>
        <v>0</v>
      </c>
      <c r="AN185" s="112">
        <f>IF(SUMPRODUCT((A$14:A185=A185)*(B$14:B185=B185)*(D$14:D185=D185))&gt;1,0,1)</f>
        <v>1</v>
      </c>
      <c r="AO185" s="73" t="str">
        <f t="shared" si="22"/>
        <v>Contratos de prestación de servicios</v>
      </c>
      <c r="AP185" s="73" t="str">
        <f t="shared" si="23"/>
        <v>Selección abreviada</v>
      </c>
      <c r="AQ185" s="74" t="str">
        <f>IF(ISBLANK(G185),1,IFERROR(VLOOKUP(G185,Tipo!$C$12:$C$27,1,FALSE),"NO"))</f>
        <v xml:space="preserve">Selección abreviada por menor cuantía </v>
      </c>
      <c r="AR185" s="73" t="str">
        <f t="shared" si="24"/>
        <v>Inversión</v>
      </c>
      <c r="AS185" s="73" t="str">
        <f>IF(ISBLANK(K185),1,IFERROR(VLOOKUP(K185,Eje_Pilar_Prop!C167:C268,1,FALSE),"NO"))</f>
        <v>NO</v>
      </c>
      <c r="AT185" s="73" t="str">
        <f t="shared" si="21"/>
        <v>SECOP II</v>
      </c>
      <c r="AU185" s="38">
        <f t="shared" si="25"/>
        <v>1</v>
      </c>
      <c r="AV185" s="73" t="str">
        <f t="shared" si="20"/>
        <v>Bogotá Mejor para Todos</v>
      </c>
    </row>
    <row r="186" spans="1:48" ht="45" customHeight="1">
      <c r="A186" s="194">
        <v>181</v>
      </c>
      <c r="B186" s="171">
        <v>2020</v>
      </c>
      <c r="C186" s="121" t="s">
        <v>264</v>
      </c>
      <c r="D186" s="198" t="s">
        <v>966</v>
      </c>
      <c r="E186" s="75" t="s">
        <v>216</v>
      </c>
      <c r="F186" s="58" t="s">
        <v>226</v>
      </c>
      <c r="G186" s="59" t="s">
        <v>259</v>
      </c>
      <c r="H186" s="264" t="s">
        <v>994</v>
      </c>
      <c r="I186" s="61" t="s">
        <v>220</v>
      </c>
      <c r="J186" s="186" t="s">
        <v>267</v>
      </c>
      <c r="K186" s="62">
        <v>17</v>
      </c>
      <c r="L186" s="63" t="str">
        <f>IF(ISERROR(VLOOKUP(K186,Eje_Pilar_Prop!$C$2:$E$104,2,FALSE))," ",VLOOKUP(K186,Eje_Pilar_Prop!$C$2:$E$104,2,FALSE))</f>
        <v>Espacio público, derecho de todos</v>
      </c>
      <c r="M186" s="63" t="str">
        <f>IF(ISERROR(VLOOKUP(K186,Eje_Pilar_Prop!$C$2:$E$104,3,FALSE))," ",VLOOKUP(K186,Eje_Pilar_Prop!$C$2:$E$104,3,FALSE))</f>
        <v>Pilar 2 Democracía Urbana</v>
      </c>
      <c r="N186" s="192" t="s">
        <v>524</v>
      </c>
      <c r="O186" s="203" t="s">
        <v>1089</v>
      </c>
      <c r="P186" s="214" t="s">
        <v>1025</v>
      </c>
      <c r="Q186" s="206">
        <v>1100000000</v>
      </c>
      <c r="R186" s="66"/>
      <c r="S186" s="67"/>
      <c r="T186" s="68"/>
      <c r="U186" s="65"/>
      <c r="V186" s="69">
        <f t="shared" si="27"/>
        <v>1100000000</v>
      </c>
      <c r="W186" s="135">
        <v>0</v>
      </c>
      <c r="X186" s="207">
        <v>44193</v>
      </c>
      <c r="Y186" s="208"/>
      <c r="Z186" s="208"/>
      <c r="AA186" s="255">
        <v>150</v>
      </c>
      <c r="AB186" s="71"/>
      <c r="AC186" s="71"/>
      <c r="AD186" s="173"/>
      <c r="AE186" s="136"/>
      <c r="AF186" s="70"/>
      <c r="AG186" s="65"/>
      <c r="AH186" s="57" t="s">
        <v>598</v>
      </c>
      <c r="AI186" s="57"/>
      <c r="AJ186" s="57"/>
      <c r="AK186" s="57"/>
      <c r="AL186" s="72">
        <f t="shared" si="26"/>
        <v>0</v>
      </c>
      <c r="AN186" s="112">
        <f>IF(SUMPRODUCT((A$14:A186=A186)*(B$14:B186=B186)*(D$14:D186=D186))&gt;1,0,1)</f>
        <v>1</v>
      </c>
      <c r="AO186" s="73" t="str">
        <f t="shared" si="22"/>
        <v>Obra pública</v>
      </c>
      <c r="AP186" s="73" t="str">
        <f t="shared" si="23"/>
        <v>Licitación pública</v>
      </c>
      <c r="AQ186" s="74" t="str">
        <f>IF(ISBLANK(G186),1,IFERROR(VLOOKUP(G186,Tipo!$C$12:$C$27,1,FALSE),"NO"))</f>
        <v>NO</v>
      </c>
      <c r="AR186" s="73" t="str">
        <f t="shared" si="24"/>
        <v>Inversión</v>
      </c>
      <c r="AS186" s="73" t="str">
        <f>IF(ISBLANK(K186),1,IFERROR(VLOOKUP(K186,Eje_Pilar_Prop!C168:C269,1,FALSE),"NO"))</f>
        <v>NO</v>
      </c>
      <c r="AT186" s="73" t="str">
        <f t="shared" si="21"/>
        <v>SECOP II</v>
      </c>
      <c r="AU186" s="38">
        <f t="shared" si="25"/>
        <v>1</v>
      </c>
      <c r="AV186" s="73" t="str">
        <f t="shared" si="20"/>
        <v>Bogotá Mejor para Todos</v>
      </c>
    </row>
    <row r="187" spans="1:48" ht="45" customHeight="1">
      <c r="A187" s="194">
        <v>182</v>
      </c>
      <c r="B187" s="171">
        <v>2020</v>
      </c>
      <c r="C187" s="121" t="s">
        <v>264</v>
      </c>
      <c r="D187" s="198" t="s">
        <v>967</v>
      </c>
      <c r="E187" s="75" t="s">
        <v>122</v>
      </c>
      <c r="F187" s="58" t="s">
        <v>224</v>
      </c>
      <c r="G187" s="59" t="s">
        <v>229</v>
      </c>
      <c r="H187" s="198" t="s">
        <v>995</v>
      </c>
      <c r="I187" s="61" t="s">
        <v>220</v>
      </c>
      <c r="J187" s="186" t="s">
        <v>267</v>
      </c>
      <c r="K187" s="62">
        <v>45</v>
      </c>
      <c r="L187" s="63" t="str">
        <f>IF(ISERROR(VLOOKUP(K187,Eje_Pilar_Prop!$C$2:$E$104,2,FALSE))," ",VLOOKUP(K187,Eje_Pilar_Prop!$C$2:$E$104,2,FALSE))</f>
        <v>Gobernanza e influencia local, regional e internacional</v>
      </c>
      <c r="M187" s="63" t="str">
        <f>IF(ISERROR(VLOOKUP(K187,Eje_Pilar_Prop!$C$2:$E$104,3,FALSE))," ",VLOOKUP(K187,Eje_Pilar_Prop!$C$2:$E$104,3,FALSE))</f>
        <v>Eje Transversal 4 Gobierno Legitimo, Fortalecimiento Local y Eficiencia</v>
      </c>
      <c r="N187" s="192" t="s">
        <v>523</v>
      </c>
      <c r="O187" s="203" t="s">
        <v>1090</v>
      </c>
      <c r="P187" s="214" t="s">
        <v>1026</v>
      </c>
      <c r="Q187" s="206">
        <v>149553552</v>
      </c>
      <c r="R187" s="66"/>
      <c r="S187" s="67"/>
      <c r="T187" s="68"/>
      <c r="U187" s="65"/>
      <c r="V187" s="69">
        <f t="shared" si="27"/>
        <v>149553552</v>
      </c>
      <c r="W187" s="135">
        <v>0</v>
      </c>
      <c r="X187" s="207">
        <v>44195</v>
      </c>
      <c r="Y187" s="208"/>
      <c r="Z187" s="208"/>
      <c r="AA187" s="255">
        <v>90</v>
      </c>
      <c r="AB187" s="71"/>
      <c r="AC187" s="71"/>
      <c r="AD187" s="173"/>
      <c r="AE187" s="136"/>
      <c r="AF187" s="70"/>
      <c r="AG187" s="65"/>
      <c r="AH187" s="57" t="s">
        <v>598</v>
      </c>
      <c r="AI187" s="57"/>
      <c r="AJ187" s="57"/>
      <c r="AK187" s="57"/>
      <c r="AL187" s="72">
        <f t="shared" si="26"/>
        <v>0</v>
      </c>
      <c r="AN187" s="112">
        <f>IF(SUMPRODUCT((A$14:A187=A187)*(B$14:B187=B187)*(D$14:D187=D187))&gt;1,0,1)</f>
        <v>1</v>
      </c>
      <c r="AO187" s="73" t="str">
        <f t="shared" si="22"/>
        <v>Compraventa de bienes muebles</v>
      </c>
      <c r="AP187" s="73" t="str">
        <f t="shared" si="23"/>
        <v>Selección abreviada</v>
      </c>
      <c r="AQ187" s="74" t="str">
        <f>IF(ISBLANK(G187),1,IFERROR(VLOOKUP(G187,Tipo!$C$12:$C$27,1,FALSE),"NO"))</f>
        <v xml:space="preserve">Subasta inversa </v>
      </c>
      <c r="AR187" s="73" t="str">
        <f t="shared" si="24"/>
        <v>Inversión</v>
      </c>
      <c r="AS187" s="73" t="str">
        <f>IF(ISBLANK(K187),1,IFERROR(VLOOKUP(K187,Eje_Pilar_Prop!C169:C270,1,FALSE),"NO"))</f>
        <v>NO</v>
      </c>
      <c r="AT187" s="73" t="str">
        <f t="shared" si="21"/>
        <v>SECOP II</v>
      </c>
      <c r="AU187" s="38">
        <f t="shared" si="25"/>
        <v>1</v>
      </c>
      <c r="AV187" s="73" t="str">
        <f t="shared" si="20"/>
        <v>Bogotá Mejor para Todos</v>
      </c>
    </row>
    <row r="188" spans="1:48" ht="45" customHeight="1">
      <c r="A188" s="194">
        <v>184</v>
      </c>
      <c r="B188" s="171">
        <v>2020</v>
      </c>
      <c r="C188" s="121" t="s">
        <v>264</v>
      </c>
      <c r="D188" s="198" t="s">
        <v>968</v>
      </c>
      <c r="E188" s="75" t="s">
        <v>235</v>
      </c>
      <c r="F188" s="58" t="s">
        <v>219</v>
      </c>
      <c r="G188" s="59" t="s">
        <v>240</v>
      </c>
      <c r="H188" s="198" t="s">
        <v>996</v>
      </c>
      <c r="I188" s="61" t="s">
        <v>220</v>
      </c>
      <c r="J188" s="186" t="s">
        <v>267</v>
      </c>
      <c r="K188" s="62">
        <v>11</v>
      </c>
      <c r="L188" s="63" t="str">
        <f>IF(ISERROR(VLOOKUP(K188,Eje_Pilar_Prop!$C$2:$E$104,2,FALSE))," ",VLOOKUP(K188,Eje_Pilar_Prop!$C$2:$E$104,2,FALSE))</f>
        <v>Mejores oportunidades para el desarrollo a través de la cultura, la recreación y el deporte</v>
      </c>
      <c r="M188" s="63" t="str">
        <f>IF(ISERROR(VLOOKUP(K188,Eje_Pilar_Prop!$C$2:$E$104,3,FALSE))," ",VLOOKUP(K188,Eje_Pilar_Prop!$C$2:$E$104,3,FALSE))</f>
        <v>Pilar 1 Igualdad de Calidad de Vida</v>
      </c>
      <c r="N188" s="192" t="s">
        <v>681</v>
      </c>
      <c r="O188" s="191" t="s">
        <v>1092</v>
      </c>
      <c r="P188" s="214" t="s">
        <v>1027</v>
      </c>
      <c r="Q188" s="206">
        <v>339150200</v>
      </c>
      <c r="R188" s="66"/>
      <c r="S188" s="67"/>
      <c r="T188" s="68"/>
      <c r="U188" s="65"/>
      <c r="V188" s="69">
        <f t="shared" si="27"/>
        <v>339150200</v>
      </c>
      <c r="W188" s="135">
        <v>0</v>
      </c>
      <c r="X188" s="207">
        <v>44195</v>
      </c>
      <c r="Y188" s="208"/>
      <c r="Z188" s="208"/>
      <c r="AA188" s="255">
        <v>365</v>
      </c>
      <c r="AB188" s="71"/>
      <c r="AC188" s="71"/>
      <c r="AD188" s="173"/>
      <c r="AE188" s="136"/>
      <c r="AF188" s="70"/>
      <c r="AG188" s="65"/>
      <c r="AH188" s="57" t="s">
        <v>598</v>
      </c>
      <c r="AI188" s="57"/>
      <c r="AJ188" s="57"/>
      <c r="AK188" s="57"/>
      <c r="AL188" s="72">
        <f t="shared" si="26"/>
        <v>0</v>
      </c>
      <c r="AN188" s="112">
        <f>IF(SUMPRODUCT((A$14:A188=A188)*(B$14:B188=B188)*(D$14:D188=D188))&gt;1,0,1)</f>
        <v>1</v>
      </c>
      <c r="AO188" s="73" t="str">
        <f t="shared" si="22"/>
        <v>Contratos interadministrativos</v>
      </c>
      <c r="AP188" s="73" t="str">
        <f t="shared" si="23"/>
        <v>Contratación directa</v>
      </c>
      <c r="AQ188" s="74" t="str">
        <f>IF(ISBLANK(G188),1,IFERROR(VLOOKUP(G188,Tipo!$C$12:$C$27,1,FALSE),"NO"))</f>
        <v>Contratación de empréstitos</v>
      </c>
      <c r="AR188" s="73" t="str">
        <f t="shared" si="24"/>
        <v>Inversión</v>
      </c>
      <c r="AS188" s="73" t="str">
        <f>IF(ISBLANK(K188),1,IFERROR(VLOOKUP(K188,Eje_Pilar_Prop!C170:C271,1,FALSE),"NO"))</f>
        <v>NO</v>
      </c>
      <c r="AT188" s="73" t="str">
        <f t="shared" si="21"/>
        <v>SECOP II</v>
      </c>
      <c r="AU188" s="38">
        <f t="shared" si="25"/>
        <v>1</v>
      </c>
      <c r="AV188" s="73" t="str">
        <f t="shared" si="20"/>
        <v>Bogotá Mejor para Todos</v>
      </c>
    </row>
    <row r="189" spans="1:48" ht="45" customHeight="1">
      <c r="A189" s="194">
        <v>185</v>
      </c>
      <c r="B189" s="171">
        <v>2020</v>
      </c>
      <c r="C189" s="121" t="s">
        <v>264</v>
      </c>
      <c r="D189" s="198" t="s">
        <v>969</v>
      </c>
      <c r="E189" s="75" t="s">
        <v>235</v>
      </c>
      <c r="F189" s="58" t="s">
        <v>219</v>
      </c>
      <c r="G189" s="59" t="s">
        <v>240</v>
      </c>
      <c r="H189" s="237" t="s">
        <v>997</v>
      </c>
      <c r="I189" s="61" t="s">
        <v>220</v>
      </c>
      <c r="J189" s="186" t="s">
        <v>267</v>
      </c>
      <c r="K189" s="62">
        <v>3</v>
      </c>
      <c r="L189" s="63" t="str">
        <f>IF(ISERROR(VLOOKUP(K189,Eje_Pilar_Prop!$C$2:$E$104,2,FALSE))," ",VLOOKUP(K189,Eje_Pilar_Prop!$C$2:$E$104,2,FALSE))</f>
        <v>Igualdad y autonomía para una Bogotá incluyente</v>
      </c>
      <c r="M189" s="63" t="str">
        <f>IF(ISERROR(VLOOKUP(K189,Eje_Pilar_Prop!$C$2:$E$104,3,FALSE))," ",VLOOKUP(K189,Eje_Pilar_Prop!$C$2:$E$104,3,FALSE))</f>
        <v>Pilar 1 Igualdad de Calidad de Vida</v>
      </c>
      <c r="N189" s="192" t="s">
        <v>1115</v>
      </c>
      <c r="O189" s="194" t="s">
        <v>1093</v>
      </c>
      <c r="P189" s="192" t="s">
        <v>1028</v>
      </c>
      <c r="Q189" s="206">
        <v>133971500</v>
      </c>
      <c r="R189" s="66"/>
      <c r="S189" s="67"/>
      <c r="T189" s="68"/>
      <c r="U189" s="65"/>
      <c r="V189" s="69">
        <f t="shared" si="27"/>
        <v>133971500</v>
      </c>
      <c r="W189" s="135">
        <v>0</v>
      </c>
      <c r="X189" s="207">
        <v>44195</v>
      </c>
      <c r="Y189" s="208"/>
      <c r="Z189" s="208"/>
      <c r="AA189" s="255">
        <v>240</v>
      </c>
      <c r="AB189" s="71"/>
      <c r="AC189" s="71"/>
      <c r="AD189" s="173"/>
      <c r="AE189" s="136"/>
      <c r="AF189" s="70"/>
      <c r="AG189" s="65"/>
      <c r="AH189" s="57" t="s">
        <v>598</v>
      </c>
      <c r="AI189" s="57"/>
      <c r="AJ189" s="57"/>
      <c r="AK189" s="57"/>
      <c r="AL189" s="72">
        <f t="shared" si="26"/>
        <v>0</v>
      </c>
      <c r="AN189" s="112">
        <f>IF(SUMPRODUCT((A$14:A189=A189)*(B$14:B189=B189)*(D$14:D189=D189))&gt;1,0,1)</f>
        <v>1</v>
      </c>
      <c r="AO189" s="73" t="str">
        <f t="shared" si="22"/>
        <v>Contratos interadministrativos</v>
      </c>
      <c r="AP189" s="73" t="str">
        <f t="shared" si="23"/>
        <v>Contratación directa</v>
      </c>
      <c r="AQ189" s="74" t="str">
        <f>IF(ISBLANK(G189),1,IFERROR(VLOOKUP(G189,Tipo!$C$12:$C$27,1,FALSE),"NO"))</f>
        <v>Contratación de empréstitos</v>
      </c>
      <c r="AR189" s="73" t="str">
        <f t="shared" si="24"/>
        <v>Inversión</v>
      </c>
      <c r="AS189" s="73" t="str">
        <f>IF(ISBLANK(K189),1,IFERROR(VLOOKUP(K189,Eje_Pilar_Prop!C171:C272,1,FALSE),"NO"))</f>
        <v>NO</v>
      </c>
      <c r="AT189" s="73" t="str">
        <f t="shared" si="21"/>
        <v>SECOP II</v>
      </c>
      <c r="AU189" s="38">
        <f t="shared" si="25"/>
        <v>1</v>
      </c>
      <c r="AV189" s="73" t="str">
        <f t="shared" si="20"/>
        <v>Bogotá Mejor para Todos</v>
      </c>
    </row>
    <row r="190" spans="1:48" ht="45" customHeight="1">
      <c r="A190" s="194">
        <v>186</v>
      </c>
      <c r="B190" s="171">
        <v>2020</v>
      </c>
      <c r="C190" s="121" t="s">
        <v>264</v>
      </c>
      <c r="D190" s="198" t="s">
        <v>970</v>
      </c>
      <c r="E190" s="75" t="s">
        <v>122</v>
      </c>
      <c r="F190" s="58" t="s">
        <v>221</v>
      </c>
      <c r="G190" s="59" t="s">
        <v>259</v>
      </c>
      <c r="H190" s="237" t="s">
        <v>998</v>
      </c>
      <c r="I190" s="61" t="s">
        <v>220</v>
      </c>
      <c r="J190" s="186" t="s">
        <v>267</v>
      </c>
      <c r="K190" s="62">
        <v>45</v>
      </c>
      <c r="L190" s="63" t="str">
        <f>IF(ISERROR(VLOOKUP(K190,Eje_Pilar_Prop!$C$2:$E$104,2,FALSE))," ",VLOOKUP(K190,Eje_Pilar_Prop!$C$2:$E$104,2,FALSE))</f>
        <v>Gobernanza e influencia local, regional e internacional</v>
      </c>
      <c r="M190" s="63" t="str">
        <f>IF(ISERROR(VLOOKUP(K190,Eje_Pilar_Prop!$C$2:$E$104,3,FALSE))," ",VLOOKUP(K190,Eje_Pilar_Prop!$C$2:$E$104,3,FALSE))</f>
        <v>Eje Transversal 4 Gobierno Legitimo, Fortalecimiento Local y Eficiencia</v>
      </c>
      <c r="N190" s="192" t="s">
        <v>523</v>
      </c>
      <c r="O190" s="194" t="s">
        <v>1094</v>
      </c>
      <c r="P190" s="214" t="s">
        <v>1029</v>
      </c>
      <c r="Q190" s="206">
        <v>18120000</v>
      </c>
      <c r="R190" s="66"/>
      <c r="S190" s="67"/>
      <c r="T190" s="68"/>
      <c r="U190" s="65"/>
      <c r="V190" s="69">
        <f t="shared" si="27"/>
        <v>18120000</v>
      </c>
      <c r="W190" s="135">
        <v>0</v>
      </c>
      <c r="X190" s="207">
        <v>44196</v>
      </c>
      <c r="Y190" s="208"/>
      <c r="Z190" s="208"/>
      <c r="AA190" s="255">
        <v>90</v>
      </c>
      <c r="AB190" s="71"/>
      <c r="AC190" s="71"/>
      <c r="AD190" s="173"/>
      <c r="AE190" s="136"/>
      <c r="AF190" s="70"/>
      <c r="AG190" s="65"/>
      <c r="AH190" s="57" t="s">
        <v>598</v>
      </c>
      <c r="AI190" s="57"/>
      <c r="AJ190" s="57"/>
      <c r="AK190" s="57"/>
      <c r="AL190" s="72">
        <f t="shared" si="26"/>
        <v>0</v>
      </c>
      <c r="AN190" s="112">
        <f>IF(SUMPRODUCT((A$14:A190=A190)*(B$14:B190=B190)*(D$14:D190=D190))&gt;1,0,1)</f>
        <v>1</v>
      </c>
      <c r="AO190" s="73" t="str">
        <f t="shared" si="22"/>
        <v>Compraventa de bienes muebles</v>
      </c>
      <c r="AP190" s="73" t="str">
        <f t="shared" si="23"/>
        <v>Contratación mínima cuantia</v>
      </c>
      <c r="AQ190" s="74" t="str">
        <f>IF(ISBLANK(G190),1,IFERROR(VLOOKUP(G190,Tipo!$C$12:$C$27,1,FALSE),"NO"))</f>
        <v>NO</v>
      </c>
      <c r="AR190" s="73" t="str">
        <f t="shared" si="24"/>
        <v>Inversión</v>
      </c>
      <c r="AS190" s="73" t="str">
        <f>IF(ISBLANK(K190),1,IFERROR(VLOOKUP(K190,Eje_Pilar_Prop!C172:C273,1,FALSE),"NO"))</f>
        <v>NO</v>
      </c>
      <c r="AT190" s="73" t="str">
        <f t="shared" si="21"/>
        <v>SECOP II</v>
      </c>
      <c r="AU190" s="38">
        <f t="shared" si="25"/>
        <v>1</v>
      </c>
      <c r="AV190" s="73" t="str">
        <f t="shared" si="20"/>
        <v>Bogotá Mejor para Todos</v>
      </c>
    </row>
    <row r="191" spans="1:48" ht="45" customHeight="1">
      <c r="A191" s="194">
        <v>187</v>
      </c>
      <c r="B191" s="171">
        <v>2020</v>
      </c>
      <c r="C191" s="121" t="s">
        <v>264</v>
      </c>
      <c r="D191" s="198" t="s">
        <v>971</v>
      </c>
      <c r="E191" s="75" t="s">
        <v>223</v>
      </c>
      <c r="F191" s="58" t="s">
        <v>221</v>
      </c>
      <c r="G191" s="59" t="s">
        <v>259</v>
      </c>
      <c r="H191" s="237" t="s">
        <v>999</v>
      </c>
      <c r="I191" s="61" t="s">
        <v>220</v>
      </c>
      <c r="J191" s="186" t="s">
        <v>267</v>
      </c>
      <c r="K191" s="62">
        <v>45</v>
      </c>
      <c r="L191" s="63" t="str">
        <f>IF(ISERROR(VLOOKUP(K191,Eje_Pilar_Prop!$C$2:$E$104,2,FALSE))," ",VLOOKUP(K191,Eje_Pilar_Prop!$C$2:$E$104,2,FALSE))</f>
        <v>Gobernanza e influencia local, regional e internacional</v>
      </c>
      <c r="M191" s="63" t="str">
        <f>IF(ISERROR(VLOOKUP(K191,Eje_Pilar_Prop!$C$2:$E$104,3,FALSE))," ",VLOOKUP(K191,Eje_Pilar_Prop!$C$2:$E$104,3,FALSE))</f>
        <v>Eje Transversal 4 Gobierno Legitimo, Fortalecimiento Local y Eficiencia</v>
      </c>
      <c r="N191" s="192" t="s">
        <v>523</v>
      </c>
      <c r="O191" s="194" t="s">
        <v>1095</v>
      </c>
      <c r="P191" s="214" t="s">
        <v>1030</v>
      </c>
      <c r="Q191" s="206">
        <v>1720100</v>
      </c>
      <c r="R191" s="66"/>
      <c r="S191" s="67"/>
      <c r="T191" s="68"/>
      <c r="U191" s="65"/>
      <c r="V191" s="69">
        <f t="shared" si="27"/>
        <v>1720100</v>
      </c>
      <c r="W191" s="135">
        <v>0</v>
      </c>
      <c r="X191" s="207">
        <v>44196</v>
      </c>
      <c r="Y191" s="208"/>
      <c r="Z191" s="208"/>
      <c r="AA191" s="255">
        <v>60</v>
      </c>
      <c r="AB191" s="71"/>
      <c r="AC191" s="71"/>
      <c r="AD191" s="173"/>
      <c r="AE191" s="136"/>
      <c r="AF191" s="70"/>
      <c r="AG191" s="65"/>
      <c r="AH191" s="57" t="s">
        <v>598</v>
      </c>
      <c r="AI191" s="57"/>
      <c r="AJ191" s="57"/>
      <c r="AK191" s="57"/>
      <c r="AL191" s="72">
        <f t="shared" si="26"/>
        <v>0</v>
      </c>
      <c r="AN191" s="112">
        <f>IF(SUMPRODUCT((A$14:A191=A191)*(B$14:B191=B191)*(D$14:D191=D191))&gt;1,0,1)</f>
        <v>1</v>
      </c>
      <c r="AO191" s="73" t="str">
        <f t="shared" si="22"/>
        <v>Contratos de prestación de servicios</v>
      </c>
      <c r="AP191" s="73" t="str">
        <f t="shared" si="23"/>
        <v>Contratación mínima cuantia</v>
      </c>
      <c r="AQ191" s="74" t="str">
        <f>IF(ISBLANK(G191),1,IFERROR(VLOOKUP(G191,Tipo!$C$12:$C$27,1,FALSE),"NO"))</f>
        <v>NO</v>
      </c>
      <c r="AR191" s="73" t="str">
        <f t="shared" si="24"/>
        <v>Inversión</v>
      </c>
      <c r="AS191" s="73" t="str">
        <f>IF(ISBLANK(K191),1,IFERROR(VLOOKUP(K191,Eje_Pilar_Prop!C173:C274,1,FALSE),"NO"))</f>
        <v>NO</v>
      </c>
      <c r="AT191" s="73" t="str">
        <f t="shared" si="21"/>
        <v>SECOP II</v>
      </c>
      <c r="AU191" s="38">
        <f t="shared" si="25"/>
        <v>1</v>
      </c>
      <c r="AV191" s="73" t="str">
        <f t="shared" si="20"/>
        <v>Bogotá Mejor para Todos</v>
      </c>
    </row>
    <row r="192" spans="1:48" ht="45" customHeight="1">
      <c r="A192" s="194"/>
      <c r="B192" s="171"/>
      <c r="C192" s="121"/>
      <c r="D192" s="198"/>
      <c r="E192" s="75"/>
      <c r="F192" s="58"/>
      <c r="G192" s="59"/>
      <c r="H192" s="237"/>
      <c r="I192" s="61"/>
      <c r="J192" s="186"/>
      <c r="K192" s="62"/>
      <c r="L192" s="63" t="str">
        <f>IF(ISERROR(VLOOKUP(K192,Eje_Pilar_Prop!$C$2:$E$104,2,FALSE))," ",VLOOKUP(K192,Eje_Pilar_Prop!$C$2:$E$104,2,FALSE))</f>
        <v xml:space="preserve"> </v>
      </c>
      <c r="M192" s="63" t="str">
        <f>IF(ISERROR(VLOOKUP(K192,Eje_Pilar_Prop!$C$2:$E$104,3,FALSE))," ",VLOOKUP(K192,Eje_Pilar_Prop!$C$2:$E$104,3,FALSE))</f>
        <v xml:space="preserve"> </v>
      </c>
      <c r="N192" s="192"/>
      <c r="O192" s="194"/>
      <c r="P192" s="214"/>
      <c r="Q192" s="206"/>
      <c r="R192" s="66"/>
      <c r="S192" s="67"/>
      <c r="T192" s="68"/>
      <c r="U192" s="65"/>
      <c r="V192" s="69">
        <f t="shared" si="27"/>
        <v>0</v>
      </c>
      <c r="W192" s="135">
        <v>0</v>
      </c>
      <c r="X192" s="207"/>
      <c r="Y192" s="208"/>
      <c r="Z192" s="208"/>
      <c r="AA192" s="255"/>
      <c r="AB192" s="71"/>
      <c r="AC192" s="71"/>
      <c r="AD192" s="173"/>
      <c r="AE192" s="136"/>
      <c r="AF192" s="70"/>
      <c r="AG192" s="65"/>
      <c r="AH192" s="57"/>
      <c r="AI192" s="57"/>
      <c r="AJ192" s="57"/>
      <c r="AK192" s="57"/>
      <c r="AL192" s="72" t="str">
        <f t="shared" si="26"/>
        <v>-</v>
      </c>
      <c r="AN192" s="112">
        <f>IF(SUMPRODUCT((A$14:A192=A192)*(B$14:B192=B192)*(D$14:D192=D192))&gt;1,0,1)</f>
        <v>0</v>
      </c>
      <c r="AO192" s="73">
        <f t="shared" si="22"/>
        <v>1</v>
      </c>
      <c r="AP192" s="73">
        <f t="shared" si="23"/>
        <v>1</v>
      </c>
      <c r="AQ192" s="74">
        <f>IF(ISBLANK(G192),1,IFERROR(VLOOKUP(G192,Tipo!$C$12:$C$27,1,FALSE),"NO"))</f>
        <v>1</v>
      </c>
      <c r="AR192" s="73">
        <f t="shared" si="24"/>
        <v>1</v>
      </c>
      <c r="AS192" s="73">
        <f>IF(ISBLANK(K192),1,IFERROR(VLOOKUP(K192,Eje_Pilar_Prop!C174:C275,1,FALSE),"NO"))</f>
        <v>1</v>
      </c>
      <c r="AT192" s="73">
        <f t="shared" si="21"/>
        <v>1</v>
      </c>
      <c r="AU192" s="38">
        <f t="shared" si="25"/>
        <v>1</v>
      </c>
      <c r="AV192" s="73">
        <f t="shared" si="20"/>
        <v>1</v>
      </c>
    </row>
    <row r="193" spans="1:48" ht="45" customHeight="1">
      <c r="A193" s="194">
        <v>189</v>
      </c>
      <c r="B193" s="171">
        <v>2020</v>
      </c>
      <c r="C193" s="121" t="s">
        <v>264</v>
      </c>
      <c r="D193" s="198" t="s">
        <v>972</v>
      </c>
      <c r="E193" s="75" t="s">
        <v>122</v>
      </c>
      <c r="F193" s="58" t="s">
        <v>221</v>
      </c>
      <c r="G193" s="59" t="s">
        <v>259</v>
      </c>
      <c r="H193" s="237" t="s">
        <v>1000</v>
      </c>
      <c r="I193" s="61" t="s">
        <v>220</v>
      </c>
      <c r="J193" s="186" t="s">
        <v>267</v>
      </c>
      <c r="K193" s="62">
        <v>45</v>
      </c>
      <c r="L193" s="63" t="str">
        <f>IF(ISERROR(VLOOKUP(K193,Eje_Pilar_Prop!$C$2:$E$104,2,FALSE))," ",VLOOKUP(K193,Eje_Pilar_Prop!$C$2:$E$104,2,FALSE))</f>
        <v>Gobernanza e influencia local, regional e internacional</v>
      </c>
      <c r="M193" s="63" t="str">
        <f>IF(ISERROR(VLOOKUP(K193,Eje_Pilar_Prop!$C$2:$E$104,3,FALSE))," ",VLOOKUP(K193,Eje_Pilar_Prop!$C$2:$E$104,3,FALSE))</f>
        <v>Eje Transversal 4 Gobierno Legitimo, Fortalecimiento Local y Eficiencia</v>
      </c>
      <c r="N193" s="192" t="s">
        <v>523</v>
      </c>
      <c r="O193" s="194" t="s">
        <v>1096</v>
      </c>
      <c r="P193" s="214" t="s">
        <v>1031</v>
      </c>
      <c r="Q193" s="206">
        <v>19170900</v>
      </c>
      <c r="R193" s="66"/>
      <c r="S193" s="67"/>
      <c r="T193" s="68"/>
      <c r="U193" s="65"/>
      <c r="V193" s="69">
        <f t="shared" si="27"/>
        <v>19170900</v>
      </c>
      <c r="W193" s="135">
        <v>0</v>
      </c>
      <c r="X193" s="207">
        <v>44196</v>
      </c>
      <c r="Y193" s="208"/>
      <c r="Z193" s="208"/>
      <c r="AA193" s="255">
        <v>60</v>
      </c>
      <c r="AB193" s="71"/>
      <c r="AC193" s="71"/>
      <c r="AD193" s="173"/>
      <c r="AE193" s="136"/>
      <c r="AF193" s="70"/>
      <c r="AG193" s="65"/>
      <c r="AH193" s="57" t="s">
        <v>598</v>
      </c>
      <c r="AI193" s="57"/>
      <c r="AJ193" s="57"/>
      <c r="AK193" s="57"/>
      <c r="AL193" s="72">
        <f t="shared" si="26"/>
        <v>0</v>
      </c>
      <c r="AN193" s="112">
        <f>IF(SUMPRODUCT((A$14:A193=A193)*(B$14:B193=B193)*(D$14:D193=D193))&gt;1,0,1)</f>
        <v>1</v>
      </c>
      <c r="AO193" s="73" t="str">
        <f t="shared" si="22"/>
        <v>Compraventa de bienes muebles</v>
      </c>
      <c r="AP193" s="73" t="str">
        <f t="shared" si="23"/>
        <v>Contratación mínima cuantia</v>
      </c>
      <c r="AQ193" s="74" t="str">
        <f>IF(ISBLANK(G193),1,IFERROR(VLOOKUP(G193,Tipo!$C$12:$C$27,1,FALSE),"NO"))</f>
        <v>NO</v>
      </c>
      <c r="AR193" s="73" t="str">
        <f t="shared" si="24"/>
        <v>Inversión</v>
      </c>
      <c r="AS193" s="73" t="str">
        <f>IF(ISBLANK(K193),1,IFERROR(VLOOKUP(K193,Eje_Pilar_Prop!C175:C276,1,FALSE),"NO"))</f>
        <v>NO</v>
      </c>
      <c r="AT193" s="73" t="str">
        <f t="shared" si="21"/>
        <v>SECOP II</v>
      </c>
      <c r="AU193" s="38">
        <f t="shared" si="25"/>
        <v>1</v>
      </c>
      <c r="AV193" s="73" t="str">
        <f t="shared" si="20"/>
        <v>Bogotá Mejor para Todos</v>
      </c>
    </row>
    <row r="194" spans="1:48" ht="45" customHeight="1">
      <c r="A194" s="194">
        <v>190</v>
      </c>
      <c r="B194" s="171">
        <v>2020</v>
      </c>
      <c r="C194" s="121" t="s">
        <v>264</v>
      </c>
      <c r="D194" s="198" t="s">
        <v>973</v>
      </c>
      <c r="E194" s="75" t="s">
        <v>115</v>
      </c>
      <c r="F194" s="58" t="s">
        <v>217</v>
      </c>
      <c r="G194" s="59" t="s">
        <v>259</v>
      </c>
      <c r="H194" s="237" t="s">
        <v>1001</v>
      </c>
      <c r="I194" s="61" t="s">
        <v>220</v>
      </c>
      <c r="J194" s="186" t="s">
        <v>267</v>
      </c>
      <c r="K194" s="62">
        <v>17</v>
      </c>
      <c r="L194" s="63" t="str">
        <f>IF(ISERROR(VLOOKUP(K194,Eje_Pilar_Prop!$C$2:$E$104,2,FALSE))," ",VLOOKUP(K194,Eje_Pilar_Prop!$C$2:$E$104,2,FALSE))</f>
        <v>Espacio público, derecho de todos</v>
      </c>
      <c r="M194" s="63" t="str">
        <f>IF(ISERROR(VLOOKUP(K194,Eje_Pilar_Prop!$C$2:$E$104,3,FALSE))," ",VLOOKUP(K194,Eje_Pilar_Prop!$C$2:$E$104,3,FALSE))</f>
        <v>Pilar 2 Democracía Urbana</v>
      </c>
      <c r="N194" s="192" t="s">
        <v>603</v>
      </c>
      <c r="O194" s="194" t="s">
        <v>1097</v>
      </c>
      <c r="P194" s="214" t="s">
        <v>1162</v>
      </c>
      <c r="Q194" s="206">
        <v>337271874</v>
      </c>
      <c r="R194" s="66"/>
      <c r="S194" s="67"/>
      <c r="T194" s="68"/>
      <c r="U194" s="65"/>
      <c r="V194" s="69">
        <f t="shared" si="27"/>
        <v>337271874</v>
      </c>
      <c r="W194" s="135">
        <v>0</v>
      </c>
      <c r="X194" s="207">
        <v>44196</v>
      </c>
      <c r="Y194" s="208"/>
      <c r="Z194" s="208"/>
      <c r="AA194" s="255">
        <v>195</v>
      </c>
      <c r="AB194" s="71"/>
      <c r="AC194" s="71"/>
      <c r="AD194" s="173"/>
      <c r="AE194" s="136"/>
      <c r="AF194" s="70"/>
      <c r="AG194" s="65"/>
      <c r="AH194" s="57" t="s">
        <v>598</v>
      </c>
      <c r="AI194" s="57"/>
      <c r="AJ194" s="57"/>
      <c r="AK194" s="57"/>
      <c r="AL194" s="72">
        <f t="shared" si="26"/>
        <v>0</v>
      </c>
      <c r="AN194" s="112">
        <f>IF(SUMPRODUCT((A$14:A194=A194)*(B$14:B194=B194)*(D$14:D194=D194))&gt;1,0,1)</f>
        <v>1</v>
      </c>
      <c r="AO194" s="73" t="str">
        <f t="shared" si="22"/>
        <v>Interventoría</v>
      </c>
      <c r="AP194" s="73" t="str">
        <f t="shared" si="23"/>
        <v>Concurso de méritos</v>
      </c>
      <c r="AQ194" s="74" t="str">
        <f>IF(ISBLANK(G194),1,IFERROR(VLOOKUP(G194,Tipo!$C$12:$C$27,1,FALSE),"NO"))</f>
        <v>NO</v>
      </c>
      <c r="AR194" s="73" t="str">
        <f t="shared" si="24"/>
        <v>Inversión</v>
      </c>
      <c r="AS194" s="73" t="str">
        <f>IF(ISBLANK(K194),1,IFERROR(VLOOKUP(K194,Eje_Pilar_Prop!C176:C277,1,FALSE),"NO"))</f>
        <v>NO</v>
      </c>
      <c r="AT194" s="73" t="str">
        <f t="shared" si="21"/>
        <v>SECOP II</v>
      </c>
      <c r="AU194" s="38">
        <f t="shared" si="25"/>
        <v>1</v>
      </c>
      <c r="AV194" s="73" t="str">
        <f t="shared" si="20"/>
        <v>Bogotá Mejor para Todos</v>
      </c>
    </row>
    <row r="195" spans="1:48" ht="45" customHeight="1">
      <c r="A195" s="194">
        <v>191</v>
      </c>
      <c r="B195" s="171">
        <v>2020</v>
      </c>
      <c r="C195" s="121" t="s">
        <v>264</v>
      </c>
      <c r="D195" s="198" t="s">
        <v>974</v>
      </c>
      <c r="E195" s="75" t="s">
        <v>115</v>
      </c>
      <c r="F195" s="58" t="s">
        <v>217</v>
      </c>
      <c r="G195" s="59" t="s">
        <v>259</v>
      </c>
      <c r="H195" s="237" t="s">
        <v>1002</v>
      </c>
      <c r="I195" s="61" t="s">
        <v>220</v>
      </c>
      <c r="J195" s="186" t="s">
        <v>267</v>
      </c>
      <c r="K195" s="62">
        <v>17</v>
      </c>
      <c r="L195" s="63" t="str">
        <f>IF(ISERROR(VLOOKUP(K195,Eje_Pilar_Prop!$C$2:$E$104,2,FALSE))," ",VLOOKUP(K195,Eje_Pilar_Prop!$C$2:$E$104,2,FALSE))</f>
        <v>Espacio público, derecho de todos</v>
      </c>
      <c r="M195" s="63" t="str">
        <f>IF(ISERROR(VLOOKUP(K195,Eje_Pilar_Prop!$C$2:$E$104,3,FALSE))," ",VLOOKUP(K195,Eje_Pilar_Prop!$C$2:$E$104,3,FALSE))</f>
        <v>Pilar 2 Democracía Urbana</v>
      </c>
      <c r="N195" s="192" t="s">
        <v>524</v>
      </c>
      <c r="O195" s="194" t="s">
        <v>1098</v>
      </c>
      <c r="P195" s="214" t="s">
        <v>1032</v>
      </c>
      <c r="Q195" s="206">
        <v>117786825</v>
      </c>
      <c r="R195" s="66"/>
      <c r="S195" s="67"/>
      <c r="T195" s="68"/>
      <c r="U195" s="65"/>
      <c r="V195" s="69">
        <f t="shared" si="27"/>
        <v>117786825</v>
      </c>
      <c r="W195" s="135">
        <v>0</v>
      </c>
      <c r="X195" s="207">
        <v>44196</v>
      </c>
      <c r="Y195" s="208"/>
      <c r="Z195" s="208"/>
      <c r="AA195" s="255">
        <v>150</v>
      </c>
      <c r="AB195" s="71"/>
      <c r="AC195" s="71"/>
      <c r="AD195" s="173"/>
      <c r="AE195" s="136"/>
      <c r="AF195" s="70"/>
      <c r="AG195" s="65"/>
      <c r="AH195" s="57" t="s">
        <v>598</v>
      </c>
      <c r="AI195" s="57"/>
      <c r="AJ195" s="57"/>
      <c r="AK195" s="57"/>
      <c r="AL195" s="72">
        <f t="shared" si="26"/>
        <v>0</v>
      </c>
      <c r="AN195" s="112">
        <f>IF(SUMPRODUCT((A$14:A195=A195)*(B$14:B195=B195)*(D$14:D195=D195))&gt;1,0,1)</f>
        <v>1</v>
      </c>
      <c r="AO195" s="73" t="str">
        <f t="shared" si="22"/>
        <v>Interventoría</v>
      </c>
      <c r="AP195" s="73" t="str">
        <f t="shared" si="23"/>
        <v>Concurso de méritos</v>
      </c>
      <c r="AQ195" s="74" t="str">
        <f>IF(ISBLANK(G195),1,IFERROR(VLOOKUP(G195,Tipo!$C$12:$C$27,1,FALSE),"NO"))</f>
        <v>NO</v>
      </c>
      <c r="AR195" s="73" t="str">
        <f t="shared" si="24"/>
        <v>Inversión</v>
      </c>
      <c r="AS195" s="73" t="str">
        <f>IF(ISBLANK(K195),1,IFERROR(VLOOKUP(K195,Eje_Pilar_Prop!C177:C278,1,FALSE),"NO"))</f>
        <v>NO</v>
      </c>
      <c r="AT195" s="73" t="str">
        <f t="shared" si="21"/>
        <v>SECOP II</v>
      </c>
      <c r="AU195" s="38">
        <f t="shared" si="25"/>
        <v>1</v>
      </c>
      <c r="AV195" s="73" t="str">
        <f t="shared" si="20"/>
        <v>Bogotá Mejor para Todos</v>
      </c>
    </row>
    <row r="196" spans="1:48" ht="45" customHeight="1">
      <c r="A196" s="194">
        <v>192</v>
      </c>
      <c r="B196" s="171">
        <v>2020</v>
      </c>
      <c r="C196" s="121" t="s">
        <v>264</v>
      </c>
      <c r="D196" s="198" t="s">
        <v>975</v>
      </c>
      <c r="E196" s="75" t="s">
        <v>216</v>
      </c>
      <c r="F196" s="58" t="s">
        <v>226</v>
      </c>
      <c r="G196" s="59" t="s">
        <v>259</v>
      </c>
      <c r="H196" s="237" t="s">
        <v>1003</v>
      </c>
      <c r="I196" s="61" t="s">
        <v>220</v>
      </c>
      <c r="J196" s="186" t="s">
        <v>267</v>
      </c>
      <c r="K196" s="62">
        <v>17</v>
      </c>
      <c r="L196" s="63" t="str">
        <f>IF(ISERROR(VLOOKUP(K196,Eje_Pilar_Prop!$C$2:$E$104,2,FALSE))," ",VLOOKUP(K196,Eje_Pilar_Prop!$C$2:$E$104,2,FALSE))</f>
        <v>Espacio público, derecho de todos</v>
      </c>
      <c r="M196" s="63" t="str">
        <f>IF(ISERROR(VLOOKUP(K196,Eje_Pilar_Prop!$C$2:$E$104,3,FALSE))," ",VLOOKUP(K196,Eje_Pilar_Prop!$C$2:$E$104,3,FALSE))</f>
        <v>Pilar 2 Democracía Urbana</v>
      </c>
      <c r="N196" s="192" t="s">
        <v>603</v>
      </c>
      <c r="O196" s="194" t="s">
        <v>1099</v>
      </c>
      <c r="P196" s="192" t="s">
        <v>1033</v>
      </c>
      <c r="Q196" s="206">
        <v>1970350001</v>
      </c>
      <c r="R196" s="66"/>
      <c r="S196" s="67"/>
      <c r="T196" s="68"/>
      <c r="U196" s="65"/>
      <c r="V196" s="69">
        <f t="shared" si="27"/>
        <v>1970350001</v>
      </c>
      <c r="W196" s="135">
        <v>0</v>
      </c>
      <c r="X196" s="207">
        <v>44196</v>
      </c>
      <c r="Y196" s="208"/>
      <c r="Z196" s="208"/>
      <c r="AA196" s="255">
        <v>180</v>
      </c>
      <c r="AB196" s="71"/>
      <c r="AC196" s="71"/>
      <c r="AD196" s="173"/>
      <c r="AE196" s="136"/>
      <c r="AF196" s="70"/>
      <c r="AG196" s="65"/>
      <c r="AH196" s="57" t="s">
        <v>598</v>
      </c>
      <c r="AI196" s="57"/>
      <c r="AJ196" s="57"/>
      <c r="AK196" s="57"/>
      <c r="AL196" s="72">
        <f t="shared" si="26"/>
        <v>0</v>
      </c>
      <c r="AN196" s="112">
        <f>IF(SUMPRODUCT((A$14:A196=A196)*(B$14:B196=B196)*(D$14:D196=D196))&gt;1,0,1)</f>
        <v>1</v>
      </c>
      <c r="AO196" s="73" t="str">
        <f t="shared" si="22"/>
        <v>Obra pública</v>
      </c>
      <c r="AP196" s="73" t="str">
        <f t="shared" si="23"/>
        <v>Licitación pública</v>
      </c>
      <c r="AQ196" s="74" t="str">
        <f>IF(ISBLANK(G196),1,IFERROR(VLOOKUP(G196,Tipo!$C$12:$C$27,1,FALSE),"NO"))</f>
        <v>NO</v>
      </c>
      <c r="AR196" s="73" t="str">
        <f t="shared" si="24"/>
        <v>Inversión</v>
      </c>
      <c r="AS196" s="73" t="str">
        <f>IF(ISBLANK(K196),1,IFERROR(VLOOKUP(K196,Eje_Pilar_Prop!C178:C279,1,FALSE),"NO"))</f>
        <v>NO</v>
      </c>
      <c r="AT196" s="73" t="str">
        <f t="shared" si="21"/>
        <v>SECOP II</v>
      </c>
      <c r="AU196" s="38">
        <f t="shared" si="25"/>
        <v>1</v>
      </c>
      <c r="AV196" s="73" t="str">
        <f t="shared" si="20"/>
        <v>Bogotá Mejor para Todos</v>
      </c>
    </row>
    <row r="197" spans="1:48" ht="45" customHeight="1">
      <c r="A197" s="194">
        <v>193</v>
      </c>
      <c r="B197" s="171">
        <v>2020</v>
      </c>
      <c r="C197" s="121" t="s">
        <v>264</v>
      </c>
      <c r="D197" s="198" t="s">
        <v>976</v>
      </c>
      <c r="E197" s="75" t="s">
        <v>216</v>
      </c>
      <c r="F197" s="58" t="s">
        <v>224</v>
      </c>
      <c r="G197" s="59" t="s">
        <v>233</v>
      </c>
      <c r="H197" s="265" t="s">
        <v>1004</v>
      </c>
      <c r="I197" s="61" t="s">
        <v>220</v>
      </c>
      <c r="J197" s="186" t="s">
        <v>267</v>
      </c>
      <c r="K197" s="62">
        <v>17</v>
      </c>
      <c r="L197" s="63" t="str">
        <f>IF(ISERROR(VLOOKUP(K197,Eje_Pilar_Prop!$C$2:$E$104,2,FALSE))," ",VLOOKUP(K197,Eje_Pilar_Prop!$C$2:$E$104,2,FALSE))</f>
        <v>Espacio público, derecho de todos</v>
      </c>
      <c r="M197" s="63" t="str">
        <f>IF(ISERROR(VLOOKUP(K197,Eje_Pilar_Prop!$C$2:$E$104,3,FALSE))," ",VLOOKUP(K197,Eje_Pilar_Prop!$C$2:$E$104,3,FALSE))</f>
        <v>Pilar 2 Democracía Urbana</v>
      </c>
      <c r="N197" s="192" t="s">
        <v>524</v>
      </c>
      <c r="O197" s="194" t="s">
        <v>1100</v>
      </c>
      <c r="P197" s="192" t="s">
        <v>1166</v>
      </c>
      <c r="Q197" s="206">
        <v>123983105</v>
      </c>
      <c r="R197" s="66"/>
      <c r="S197" s="67"/>
      <c r="T197" s="68"/>
      <c r="U197" s="65"/>
      <c r="V197" s="69">
        <f t="shared" si="27"/>
        <v>123983105</v>
      </c>
      <c r="W197" s="135">
        <v>0</v>
      </c>
      <c r="X197" s="207">
        <v>44196</v>
      </c>
      <c r="Y197" s="208"/>
      <c r="Z197" s="208"/>
      <c r="AA197" s="255">
        <v>90</v>
      </c>
      <c r="AB197" s="71"/>
      <c r="AC197" s="71"/>
      <c r="AD197" s="173"/>
      <c r="AE197" s="136"/>
      <c r="AF197" s="70"/>
      <c r="AG197" s="65"/>
      <c r="AH197" s="57" t="s">
        <v>598</v>
      </c>
      <c r="AI197" s="57"/>
      <c r="AJ197" s="57"/>
      <c r="AK197" s="57"/>
      <c r="AL197" s="72">
        <f t="shared" si="26"/>
        <v>0</v>
      </c>
      <c r="AN197" s="112">
        <f>IF(SUMPRODUCT((A$14:A197=A197)*(B$14:B197=B197)*(D$14:D197=D197))&gt;1,0,1)</f>
        <v>1</v>
      </c>
      <c r="AO197" s="73" t="str">
        <f t="shared" si="22"/>
        <v>Obra pública</v>
      </c>
      <c r="AP197" s="73" t="str">
        <f t="shared" si="23"/>
        <v>Selección abreviada</v>
      </c>
      <c r="AQ197" s="74" t="str">
        <f>IF(ISBLANK(G197),1,IFERROR(VLOOKUP(G197,Tipo!$C$12:$C$27,1,FALSE),"NO"))</f>
        <v xml:space="preserve">Selección abreviada por menor cuantía </v>
      </c>
      <c r="AR197" s="73" t="str">
        <f t="shared" si="24"/>
        <v>Inversión</v>
      </c>
      <c r="AS197" s="73" t="str">
        <f>IF(ISBLANK(K197),1,IFERROR(VLOOKUP(K197,Eje_Pilar_Prop!C179:C280,1,FALSE),"NO"))</f>
        <v>NO</v>
      </c>
      <c r="AT197" s="73" t="str">
        <f t="shared" si="21"/>
        <v>SECOP II</v>
      </c>
      <c r="AU197" s="38">
        <f t="shared" si="25"/>
        <v>1</v>
      </c>
      <c r="AV197" s="73" t="str">
        <f t="shared" si="20"/>
        <v>Bogotá Mejor para Todos</v>
      </c>
    </row>
    <row r="198" spans="1:48" ht="45" customHeight="1">
      <c r="A198" s="194">
        <v>194</v>
      </c>
      <c r="B198" s="171">
        <v>2020</v>
      </c>
      <c r="C198" s="121" t="s">
        <v>264</v>
      </c>
      <c r="D198" s="192" t="s">
        <v>977</v>
      </c>
      <c r="E198" s="75" t="s">
        <v>216</v>
      </c>
      <c r="F198" s="58" t="s">
        <v>224</v>
      </c>
      <c r="G198" s="59" t="s">
        <v>233</v>
      </c>
      <c r="H198" s="192" t="s">
        <v>1005</v>
      </c>
      <c r="I198" s="61" t="s">
        <v>220</v>
      </c>
      <c r="J198" s="186" t="s">
        <v>267</v>
      </c>
      <c r="K198" s="62">
        <v>45</v>
      </c>
      <c r="L198" s="63" t="str">
        <f>IF(ISERROR(VLOOKUP(K198,Eje_Pilar_Prop!$C$2:$E$104,2,FALSE))," ",VLOOKUP(K198,Eje_Pilar_Prop!$C$2:$E$104,2,FALSE))</f>
        <v>Gobernanza e influencia local, regional e internacional</v>
      </c>
      <c r="M198" s="63" t="str">
        <f>IF(ISERROR(VLOOKUP(K198,Eje_Pilar_Prop!$C$2:$E$104,3,FALSE))," ",VLOOKUP(K198,Eje_Pilar_Prop!$C$2:$E$104,3,FALSE))</f>
        <v>Eje Transversal 4 Gobierno Legitimo, Fortalecimiento Local y Eficiencia</v>
      </c>
      <c r="N198" s="192" t="s">
        <v>763</v>
      </c>
      <c r="O198" s="192" t="s">
        <v>1101</v>
      </c>
      <c r="P198" s="192" t="s">
        <v>1167</v>
      </c>
      <c r="Q198" s="206">
        <v>240872000</v>
      </c>
      <c r="R198" s="66"/>
      <c r="S198" s="67"/>
      <c r="T198" s="68"/>
      <c r="U198" s="65"/>
      <c r="V198" s="69">
        <f t="shared" si="27"/>
        <v>240872000</v>
      </c>
      <c r="W198" s="135">
        <v>0</v>
      </c>
      <c r="X198" s="207">
        <v>44196</v>
      </c>
      <c r="Y198" s="208"/>
      <c r="Z198" s="208"/>
      <c r="AA198" s="254">
        <v>210</v>
      </c>
      <c r="AB198" s="71"/>
      <c r="AC198" s="71"/>
      <c r="AD198" s="173"/>
      <c r="AE198" s="136"/>
      <c r="AF198" s="70"/>
      <c r="AG198" s="65"/>
      <c r="AH198" s="57" t="s">
        <v>598</v>
      </c>
      <c r="AI198" s="57"/>
      <c r="AJ198" s="57"/>
      <c r="AK198" s="57"/>
      <c r="AL198" s="72">
        <f t="shared" si="26"/>
        <v>0</v>
      </c>
      <c r="AN198" s="112">
        <f>IF(SUMPRODUCT((A$14:A198=A198)*(B$14:B198=B198)*(D$14:D198=D198))&gt;1,0,1)</f>
        <v>1</v>
      </c>
      <c r="AO198" s="73" t="str">
        <f t="shared" si="22"/>
        <v>Obra pública</v>
      </c>
      <c r="AP198" s="73" t="str">
        <f t="shared" si="23"/>
        <v>Selección abreviada</v>
      </c>
      <c r="AQ198" s="74" t="str">
        <f>IF(ISBLANK(G198),1,IFERROR(VLOOKUP(G198,Tipo!$C$12:$C$27,1,FALSE),"NO"))</f>
        <v xml:space="preserve">Selección abreviada por menor cuantía </v>
      </c>
      <c r="AR198" s="73" t="str">
        <f t="shared" si="24"/>
        <v>Inversión</v>
      </c>
      <c r="AS198" s="73" t="str">
        <f>IF(ISBLANK(K198),1,IFERROR(VLOOKUP(K198,Eje_Pilar_Prop!C180:C281,1,FALSE),"NO"))</f>
        <v>NO</v>
      </c>
      <c r="AT198" s="73" t="str">
        <f t="shared" si="21"/>
        <v>SECOP II</v>
      </c>
      <c r="AU198" s="38">
        <f t="shared" si="25"/>
        <v>1</v>
      </c>
      <c r="AV198" s="73" t="str">
        <f t="shared" si="20"/>
        <v>Bogotá Mejor para Todos</v>
      </c>
    </row>
    <row r="199" spans="1:48" ht="45" customHeight="1">
      <c r="A199" s="194">
        <v>195</v>
      </c>
      <c r="B199" s="171">
        <v>2020</v>
      </c>
      <c r="C199" s="121" t="s">
        <v>264</v>
      </c>
      <c r="D199" s="192" t="s">
        <v>978</v>
      </c>
      <c r="E199" s="75" t="s">
        <v>223</v>
      </c>
      <c r="F199" s="58" t="s">
        <v>224</v>
      </c>
      <c r="G199" s="59" t="s">
        <v>233</v>
      </c>
      <c r="H199" s="192" t="s">
        <v>1006</v>
      </c>
      <c r="I199" s="61" t="s">
        <v>220</v>
      </c>
      <c r="J199" s="186" t="s">
        <v>267</v>
      </c>
      <c r="K199" s="62">
        <v>11</v>
      </c>
      <c r="L199" s="63" t="str">
        <f>IF(ISERROR(VLOOKUP(K199,Eje_Pilar_Prop!$C$2:$E$104,2,FALSE))," ",VLOOKUP(K199,Eje_Pilar_Prop!$C$2:$E$104,2,FALSE))</f>
        <v>Mejores oportunidades para el desarrollo a través de la cultura, la recreación y el deporte</v>
      </c>
      <c r="M199" s="63" t="str">
        <f>IF(ISERROR(VLOOKUP(K199,Eje_Pilar_Prop!$C$2:$E$104,3,FALSE))," ",VLOOKUP(K199,Eje_Pilar_Prop!$C$2:$E$104,3,FALSE))</f>
        <v>Pilar 1 Igualdad de Calidad de Vida</v>
      </c>
      <c r="N199" s="192" t="s">
        <v>681</v>
      </c>
      <c r="O199" s="192" t="s">
        <v>1102</v>
      </c>
      <c r="P199" s="192" t="s">
        <v>1163</v>
      </c>
      <c r="Q199" s="206">
        <v>242112600</v>
      </c>
      <c r="R199" s="66"/>
      <c r="S199" s="67"/>
      <c r="T199" s="68"/>
      <c r="U199" s="65"/>
      <c r="V199" s="69">
        <f t="shared" si="27"/>
        <v>242112600</v>
      </c>
      <c r="W199" s="135">
        <v>0</v>
      </c>
      <c r="X199" s="207">
        <v>44196</v>
      </c>
      <c r="Y199" s="208"/>
      <c r="Z199" s="208"/>
      <c r="AA199" s="255">
        <v>150</v>
      </c>
      <c r="AB199" s="71"/>
      <c r="AC199" s="71"/>
      <c r="AD199" s="173"/>
      <c r="AE199" s="136"/>
      <c r="AF199" s="70"/>
      <c r="AG199" s="65"/>
      <c r="AH199" s="57" t="s">
        <v>598</v>
      </c>
      <c r="AI199" s="57"/>
      <c r="AJ199" s="57"/>
      <c r="AK199" s="57"/>
      <c r="AL199" s="72">
        <f t="shared" si="26"/>
        <v>0</v>
      </c>
      <c r="AN199" s="112">
        <f>IF(SUMPRODUCT((A$14:A199=A199)*(B$14:B199=B199)*(D$14:D199=D199))&gt;1,0,1)</f>
        <v>1</v>
      </c>
      <c r="AO199" s="73" t="str">
        <f t="shared" si="22"/>
        <v>Contratos de prestación de servicios</v>
      </c>
      <c r="AP199" s="73" t="str">
        <f t="shared" si="23"/>
        <v>Selección abreviada</v>
      </c>
      <c r="AQ199" s="74" t="str">
        <f>IF(ISBLANK(G199),1,IFERROR(VLOOKUP(G199,Tipo!$C$12:$C$27,1,FALSE),"NO"))</f>
        <v xml:space="preserve">Selección abreviada por menor cuantía </v>
      </c>
      <c r="AR199" s="73" t="str">
        <f t="shared" si="24"/>
        <v>Inversión</v>
      </c>
      <c r="AS199" s="73" t="str">
        <f>IF(ISBLANK(K199),1,IFERROR(VLOOKUP(K199,Eje_Pilar_Prop!C181:C282,1,FALSE),"NO"))</f>
        <v>NO</v>
      </c>
      <c r="AT199" s="73" t="str">
        <f t="shared" si="21"/>
        <v>SECOP II</v>
      </c>
      <c r="AU199" s="38">
        <f t="shared" si="25"/>
        <v>1</v>
      </c>
      <c r="AV199" s="73" t="str">
        <f t="shared" si="20"/>
        <v>Bogotá Mejor para Todos</v>
      </c>
    </row>
    <row r="200" spans="1:48" ht="45" customHeight="1">
      <c r="A200" s="194">
        <v>196</v>
      </c>
      <c r="B200" s="171">
        <v>2020</v>
      </c>
      <c r="C200" s="121" t="s">
        <v>264</v>
      </c>
      <c r="D200" s="192" t="s">
        <v>979</v>
      </c>
      <c r="E200" s="75" t="s">
        <v>216</v>
      </c>
      <c r="F200" s="58" t="s">
        <v>224</v>
      </c>
      <c r="G200" s="59" t="s">
        <v>233</v>
      </c>
      <c r="H200" s="192" t="s">
        <v>1007</v>
      </c>
      <c r="I200" s="61" t="s">
        <v>220</v>
      </c>
      <c r="J200" s="186" t="s">
        <v>267</v>
      </c>
      <c r="K200" s="62">
        <v>45</v>
      </c>
      <c r="L200" s="63" t="str">
        <f>IF(ISERROR(VLOOKUP(K200,Eje_Pilar_Prop!$C$2:$E$104,2,FALSE))," ",VLOOKUP(K200,Eje_Pilar_Prop!$C$2:$E$104,2,FALSE))</f>
        <v>Gobernanza e influencia local, regional e internacional</v>
      </c>
      <c r="M200" s="63" t="str">
        <f>IF(ISERROR(VLOOKUP(K200,Eje_Pilar_Prop!$C$2:$E$104,3,FALSE))," ",VLOOKUP(K200,Eje_Pilar_Prop!$C$2:$E$104,3,FALSE))</f>
        <v>Eje Transversal 4 Gobierno Legitimo, Fortalecimiento Local y Eficiencia</v>
      </c>
      <c r="N200" s="192" t="s">
        <v>523</v>
      </c>
      <c r="O200" s="192" t="s">
        <v>1103</v>
      </c>
      <c r="P200" s="192" t="s">
        <v>1164</v>
      </c>
      <c r="Q200" s="206">
        <v>127321348</v>
      </c>
      <c r="R200" s="66"/>
      <c r="S200" s="67"/>
      <c r="T200" s="68"/>
      <c r="U200" s="65"/>
      <c r="V200" s="69">
        <f t="shared" si="27"/>
        <v>127321348</v>
      </c>
      <c r="W200" s="135">
        <v>0</v>
      </c>
      <c r="X200" s="207">
        <v>44196</v>
      </c>
      <c r="Y200" s="208"/>
      <c r="Z200" s="208"/>
      <c r="AA200" s="255">
        <v>180</v>
      </c>
      <c r="AB200" s="71"/>
      <c r="AC200" s="71"/>
      <c r="AD200" s="173"/>
      <c r="AE200" s="136"/>
      <c r="AF200" s="70"/>
      <c r="AG200" s="65"/>
      <c r="AH200" s="57" t="s">
        <v>598</v>
      </c>
      <c r="AI200" s="57"/>
      <c r="AJ200" s="57"/>
      <c r="AK200" s="57"/>
      <c r="AL200" s="72">
        <f t="shared" si="26"/>
        <v>0</v>
      </c>
      <c r="AN200" s="112">
        <f>IF(SUMPRODUCT((A$14:A200=A200)*(B$14:B200=B200)*(D$14:D200=D200))&gt;1,0,1)</f>
        <v>1</v>
      </c>
      <c r="AO200" s="73" t="str">
        <f t="shared" si="22"/>
        <v>Obra pública</v>
      </c>
      <c r="AP200" s="73" t="str">
        <f t="shared" si="23"/>
        <v>Selección abreviada</v>
      </c>
      <c r="AQ200" s="74" t="str">
        <f>IF(ISBLANK(G200),1,IFERROR(VLOOKUP(G200,Tipo!$C$12:$C$27,1,FALSE),"NO"))</f>
        <v xml:space="preserve">Selección abreviada por menor cuantía </v>
      </c>
      <c r="AR200" s="73" t="str">
        <f t="shared" si="24"/>
        <v>Inversión</v>
      </c>
      <c r="AS200" s="73" t="str">
        <f>IF(ISBLANK(K200),1,IFERROR(VLOOKUP(K200,Eje_Pilar_Prop!C182:C283,1,FALSE),"NO"))</f>
        <v>NO</v>
      </c>
      <c r="AT200" s="73" t="str">
        <f t="shared" si="21"/>
        <v>SECOP II</v>
      </c>
      <c r="AU200" s="38">
        <f t="shared" si="25"/>
        <v>1</v>
      </c>
      <c r="AV200" s="73" t="str">
        <f t="shared" si="20"/>
        <v>Bogotá Mejor para Todos</v>
      </c>
    </row>
    <row r="201" spans="1:48" ht="45" customHeight="1">
      <c r="A201" s="191">
        <v>50988</v>
      </c>
      <c r="B201" s="171">
        <v>2020</v>
      </c>
      <c r="C201" s="121" t="s">
        <v>264</v>
      </c>
      <c r="D201" s="192" t="s">
        <v>1057</v>
      </c>
      <c r="E201" s="75" t="s">
        <v>148</v>
      </c>
      <c r="F201" s="58" t="s">
        <v>224</v>
      </c>
      <c r="G201" s="59" t="s">
        <v>231</v>
      </c>
      <c r="H201" s="201" t="s">
        <v>1070</v>
      </c>
      <c r="I201" s="61" t="s">
        <v>220</v>
      </c>
      <c r="J201" s="186" t="s">
        <v>267</v>
      </c>
      <c r="K201" s="62">
        <v>45</v>
      </c>
      <c r="L201" s="63" t="str">
        <f>IF(ISERROR(VLOOKUP(K201,Eje_Pilar_Prop!$C$2:$E$104,2,FALSE))," ",VLOOKUP(K201,Eje_Pilar_Prop!$C$2:$E$104,2,FALSE))</f>
        <v>Gobernanza e influencia local, regional e internacional</v>
      </c>
      <c r="M201" s="63" t="str">
        <f>IF(ISERROR(VLOOKUP(K201,Eje_Pilar_Prop!$C$2:$E$104,3,FALSE))," ",VLOOKUP(K201,Eje_Pilar_Prop!$C$2:$E$104,3,FALSE))</f>
        <v>Eje Transversal 4 Gobierno Legitimo, Fortalecimiento Local y Eficiencia</v>
      </c>
      <c r="N201" s="192" t="s">
        <v>523</v>
      </c>
      <c r="O201" s="277" t="s">
        <v>1107</v>
      </c>
      <c r="P201" s="201" t="s">
        <v>1064</v>
      </c>
      <c r="Q201" s="218">
        <v>63000</v>
      </c>
      <c r="R201" s="66"/>
      <c r="S201" s="67"/>
      <c r="T201" s="68"/>
      <c r="U201" s="65"/>
      <c r="V201" s="69">
        <f t="shared" si="27"/>
        <v>63000</v>
      </c>
      <c r="W201" s="135">
        <v>0</v>
      </c>
      <c r="X201" s="207">
        <v>44007</v>
      </c>
      <c r="Y201" s="251">
        <v>44007</v>
      </c>
      <c r="Z201" s="208">
        <v>44036</v>
      </c>
      <c r="AA201" s="203">
        <v>30</v>
      </c>
      <c r="AB201" s="71"/>
      <c r="AC201" s="71"/>
      <c r="AD201" s="173"/>
      <c r="AE201" s="136"/>
      <c r="AF201" s="70"/>
      <c r="AG201" s="65"/>
      <c r="AH201" s="57"/>
      <c r="AI201" s="57"/>
      <c r="AJ201" s="57" t="s">
        <v>598</v>
      </c>
      <c r="AK201" s="57"/>
      <c r="AL201" s="72">
        <f t="shared" si="26"/>
        <v>0</v>
      </c>
      <c r="AN201" s="112">
        <f>IF(SUMPRODUCT((A$14:A201=A201)*(B$14:B201=B201)*(D$14:D201=D201))&gt;1,0,1)</f>
        <v>1</v>
      </c>
      <c r="AO201" s="73" t="str">
        <f t="shared" si="22"/>
        <v>Otros</v>
      </c>
      <c r="AP201" s="73" t="str">
        <f t="shared" si="23"/>
        <v>Selección abreviada</v>
      </c>
      <c r="AQ201" s="74" t="str">
        <f>IF(ISBLANK(G201),1,IFERROR(VLOOKUP(G201,Tipo!$C$12:$C$27,1,FALSE),"NO"))</f>
        <v xml:space="preserve">Acuerdo marco de precios </v>
      </c>
      <c r="AR201" s="73" t="str">
        <f t="shared" si="24"/>
        <v>Inversión</v>
      </c>
      <c r="AS201" s="73" t="str">
        <f>IF(ISBLANK(K201),1,IFERROR(VLOOKUP(K201,Eje_Pilar_Prop!C183:C284,1,FALSE),"NO"))</f>
        <v>NO</v>
      </c>
      <c r="AT201" s="73" t="str">
        <f t="shared" si="21"/>
        <v>SECOP II</v>
      </c>
      <c r="AU201" s="38">
        <f t="shared" si="25"/>
        <v>1</v>
      </c>
      <c r="AV201" s="73" t="str">
        <f t="shared" si="20"/>
        <v>Bogotá Mejor para Todos</v>
      </c>
    </row>
    <row r="202" spans="1:48" ht="45" customHeight="1">
      <c r="A202" s="191">
        <v>51002</v>
      </c>
      <c r="B202" s="171">
        <v>2020</v>
      </c>
      <c r="C202" s="121" t="s">
        <v>264</v>
      </c>
      <c r="D202" s="192" t="s">
        <v>1058</v>
      </c>
      <c r="E202" s="75" t="s">
        <v>148</v>
      </c>
      <c r="F202" s="58" t="s">
        <v>224</v>
      </c>
      <c r="G202" s="59" t="s">
        <v>231</v>
      </c>
      <c r="H202" s="201" t="s">
        <v>1071</v>
      </c>
      <c r="I202" s="61" t="s">
        <v>220</v>
      </c>
      <c r="J202" s="186" t="s">
        <v>267</v>
      </c>
      <c r="K202" s="62">
        <v>45</v>
      </c>
      <c r="L202" s="63" t="str">
        <f>IF(ISERROR(VLOOKUP(K202,Eje_Pilar_Prop!$C$2:$E$104,2,FALSE))," ",VLOOKUP(K202,Eje_Pilar_Prop!$C$2:$E$104,2,FALSE))</f>
        <v>Gobernanza e influencia local, regional e internacional</v>
      </c>
      <c r="M202" s="63" t="str">
        <f>IF(ISERROR(VLOOKUP(K202,Eje_Pilar_Prop!$C$2:$E$104,3,FALSE))," ",VLOOKUP(K202,Eje_Pilar_Prop!$C$2:$E$104,3,FALSE))</f>
        <v>Eje Transversal 4 Gobierno Legitimo, Fortalecimiento Local y Eficiencia</v>
      </c>
      <c r="N202" s="192" t="s">
        <v>523</v>
      </c>
      <c r="O202" s="203" t="s">
        <v>1108</v>
      </c>
      <c r="P202" s="270" t="s">
        <v>1065</v>
      </c>
      <c r="Q202" s="218">
        <v>290000</v>
      </c>
      <c r="R202" s="66"/>
      <c r="S202" s="67"/>
      <c r="T202" s="68"/>
      <c r="U202" s="65"/>
      <c r="V202" s="69">
        <f t="shared" si="27"/>
        <v>290000</v>
      </c>
      <c r="W202" s="135">
        <v>0</v>
      </c>
      <c r="X202" s="207">
        <v>44007</v>
      </c>
      <c r="Y202" s="251">
        <v>44007</v>
      </c>
      <c r="Z202" s="208">
        <v>44036</v>
      </c>
      <c r="AA202" s="203">
        <v>30</v>
      </c>
      <c r="AB202" s="71"/>
      <c r="AC202" s="71"/>
      <c r="AD202" s="173"/>
      <c r="AE202" s="136"/>
      <c r="AF202" s="70"/>
      <c r="AG202" s="65"/>
      <c r="AH202" s="57"/>
      <c r="AI202" s="57"/>
      <c r="AJ202" s="57" t="s">
        <v>598</v>
      </c>
      <c r="AK202" s="57"/>
      <c r="AL202" s="72">
        <f t="shared" si="26"/>
        <v>0</v>
      </c>
      <c r="AN202" s="112">
        <f>IF(SUMPRODUCT((A$14:A202=A202)*(B$14:B202=B202)*(D$14:D202=D202))&gt;1,0,1)</f>
        <v>1</v>
      </c>
      <c r="AO202" s="73" t="str">
        <f t="shared" si="22"/>
        <v>Otros</v>
      </c>
      <c r="AP202" s="73" t="str">
        <f t="shared" si="23"/>
        <v>Selección abreviada</v>
      </c>
      <c r="AQ202" s="74" t="str">
        <f>IF(ISBLANK(G202),1,IFERROR(VLOOKUP(G202,Tipo!$C$12:$C$27,1,FALSE),"NO"))</f>
        <v xml:space="preserve">Acuerdo marco de precios </v>
      </c>
      <c r="AR202" s="73" t="str">
        <f t="shared" si="24"/>
        <v>Inversión</v>
      </c>
      <c r="AS202" s="73" t="str">
        <f>IF(ISBLANK(K202),1,IFERROR(VLOOKUP(K202,Eje_Pilar_Prop!C184:C285,1,FALSE),"NO"))</f>
        <v>NO</v>
      </c>
      <c r="AT202" s="73" t="str">
        <f t="shared" si="21"/>
        <v>SECOP II</v>
      </c>
      <c r="AU202" s="38">
        <f t="shared" si="25"/>
        <v>1</v>
      </c>
      <c r="AV202" s="73" t="str">
        <f t="shared" si="20"/>
        <v>Bogotá Mejor para Todos</v>
      </c>
    </row>
    <row r="203" spans="1:48" ht="45" customHeight="1">
      <c r="A203" s="194">
        <v>51007</v>
      </c>
      <c r="B203" s="171">
        <v>2020</v>
      </c>
      <c r="C203" s="121" t="s">
        <v>264</v>
      </c>
      <c r="D203" s="192" t="s">
        <v>1059</v>
      </c>
      <c r="E203" s="75" t="s">
        <v>148</v>
      </c>
      <c r="F203" s="58" t="s">
        <v>224</v>
      </c>
      <c r="G203" s="59" t="s">
        <v>231</v>
      </c>
      <c r="H203" s="201" t="s">
        <v>1072</v>
      </c>
      <c r="I203" s="61" t="s">
        <v>220</v>
      </c>
      <c r="J203" s="186" t="s">
        <v>267</v>
      </c>
      <c r="K203" s="62">
        <v>45</v>
      </c>
      <c r="L203" s="63" t="str">
        <f>IF(ISERROR(VLOOKUP(K203,Eje_Pilar_Prop!$C$2:$E$104,2,FALSE))," ",VLOOKUP(K203,Eje_Pilar_Prop!$C$2:$E$104,2,FALSE))</f>
        <v>Gobernanza e influencia local, regional e internacional</v>
      </c>
      <c r="M203" s="63" t="str">
        <f>IF(ISERROR(VLOOKUP(K203,Eje_Pilar_Prop!$C$2:$E$104,3,FALSE))," ",VLOOKUP(K203,Eje_Pilar_Prop!$C$2:$E$104,3,FALSE))</f>
        <v>Eje Transversal 4 Gobierno Legitimo, Fortalecimiento Local y Eficiencia</v>
      </c>
      <c r="N203" s="192" t="s">
        <v>523</v>
      </c>
      <c r="O203" s="203" t="s">
        <v>1109</v>
      </c>
      <c r="P203" s="270" t="s">
        <v>1168</v>
      </c>
      <c r="Q203" s="218">
        <v>3880000</v>
      </c>
      <c r="R203" s="66"/>
      <c r="S203" s="67"/>
      <c r="T203" s="68"/>
      <c r="U203" s="65"/>
      <c r="V203" s="69">
        <f t="shared" si="27"/>
        <v>3880000</v>
      </c>
      <c r="W203" s="135">
        <v>0</v>
      </c>
      <c r="X203" s="207">
        <v>44013</v>
      </c>
      <c r="Y203" s="251">
        <v>44007</v>
      </c>
      <c r="Z203" s="208">
        <v>44036</v>
      </c>
      <c r="AA203" s="203">
        <v>30</v>
      </c>
      <c r="AB203" s="71"/>
      <c r="AC203" s="71"/>
      <c r="AD203" s="173"/>
      <c r="AE203" s="136"/>
      <c r="AF203" s="70"/>
      <c r="AG203" s="65"/>
      <c r="AH203" s="57"/>
      <c r="AI203" s="57"/>
      <c r="AJ203" s="57" t="s">
        <v>598</v>
      </c>
      <c r="AK203" s="57"/>
      <c r="AL203" s="72">
        <f t="shared" si="26"/>
        <v>0</v>
      </c>
      <c r="AN203" s="112">
        <f>IF(SUMPRODUCT((A$14:A203=A203)*(B$14:B203=B203)*(D$14:D203=D203))&gt;1,0,1)</f>
        <v>1</v>
      </c>
      <c r="AO203" s="73" t="str">
        <f t="shared" si="22"/>
        <v>Otros</v>
      </c>
      <c r="AP203" s="73" t="str">
        <f t="shared" si="23"/>
        <v>Selección abreviada</v>
      </c>
      <c r="AQ203" s="74" t="str">
        <f>IF(ISBLANK(G203),1,IFERROR(VLOOKUP(G203,Tipo!$C$12:$C$27,1,FALSE),"NO"))</f>
        <v xml:space="preserve">Acuerdo marco de precios </v>
      </c>
      <c r="AR203" s="73" t="str">
        <f t="shared" si="24"/>
        <v>Inversión</v>
      </c>
      <c r="AS203" s="73" t="str">
        <f>IF(ISBLANK(K203),1,IFERROR(VLOOKUP(K203,Eje_Pilar_Prop!C185:C286,1,FALSE),"NO"))</f>
        <v>NO</v>
      </c>
      <c r="AT203" s="73" t="str">
        <f t="shared" si="21"/>
        <v>SECOP II</v>
      </c>
      <c r="AU203" s="38">
        <f t="shared" si="25"/>
        <v>1</v>
      </c>
      <c r="AV203" s="73" t="str">
        <f t="shared" si="20"/>
        <v>Bogotá Mejor para Todos</v>
      </c>
    </row>
    <row r="204" spans="1:48" ht="45" customHeight="1">
      <c r="A204" s="191">
        <v>51009</v>
      </c>
      <c r="B204" s="171">
        <v>2020</v>
      </c>
      <c r="C204" s="121" t="s">
        <v>264</v>
      </c>
      <c r="D204" s="192" t="s">
        <v>1060</v>
      </c>
      <c r="E204" s="75" t="s">
        <v>148</v>
      </c>
      <c r="F204" s="58" t="s">
        <v>224</v>
      </c>
      <c r="G204" s="59" t="s">
        <v>231</v>
      </c>
      <c r="H204" s="201" t="s">
        <v>1073</v>
      </c>
      <c r="I204" s="61" t="s">
        <v>220</v>
      </c>
      <c r="J204" s="186" t="s">
        <v>267</v>
      </c>
      <c r="K204" s="62">
        <v>45</v>
      </c>
      <c r="L204" s="63" t="str">
        <f>IF(ISERROR(VLOOKUP(K204,Eje_Pilar_Prop!$C$2:$E$104,2,FALSE))," ",VLOOKUP(K204,Eje_Pilar_Prop!$C$2:$E$104,2,FALSE))</f>
        <v>Gobernanza e influencia local, regional e internacional</v>
      </c>
      <c r="M204" s="63" t="str">
        <f>IF(ISERROR(VLOOKUP(K204,Eje_Pilar_Prop!$C$2:$E$104,3,FALSE))," ",VLOOKUP(K204,Eje_Pilar_Prop!$C$2:$E$104,3,FALSE))</f>
        <v>Eje Transversal 4 Gobierno Legitimo, Fortalecimiento Local y Eficiencia</v>
      </c>
      <c r="N204" s="192" t="s">
        <v>523</v>
      </c>
      <c r="O204" s="203" t="s">
        <v>1110</v>
      </c>
      <c r="P204" s="271" t="s">
        <v>1066</v>
      </c>
      <c r="Q204" s="218">
        <v>540000</v>
      </c>
      <c r="R204" s="66"/>
      <c r="S204" s="67"/>
      <c r="T204" s="68"/>
      <c r="U204" s="65"/>
      <c r="V204" s="69">
        <f t="shared" si="27"/>
        <v>540000</v>
      </c>
      <c r="W204" s="135">
        <v>0</v>
      </c>
      <c r="X204" s="207">
        <v>44007</v>
      </c>
      <c r="Y204" s="251">
        <v>44007</v>
      </c>
      <c r="Z204" s="208">
        <v>44036</v>
      </c>
      <c r="AA204" s="203">
        <v>30</v>
      </c>
      <c r="AB204" s="71"/>
      <c r="AC204" s="71"/>
      <c r="AD204" s="173"/>
      <c r="AE204" s="136"/>
      <c r="AF204" s="70"/>
      <c r="AG204" s="65"/>
      <c r="AH204" s="57"/>
      <c r="AI204" s="57"/>
      <c r="AJ204" s="57" t="s">
        <v>598</v>
      </c>
      <c r="AK204" s="57"/>
      <c r="AL204" s="72">
        <f t="shared" si="26"/>
        <v>0</v>
      </c>
      <c r="AN204" s="112">
        <f>IF(SUMPRODUCT((A$14:A204=A204)*(B$14:B204=B204)*(D$14:D204=D204))&gt;1,0,1)</f>
        <v>1</v>
      </c>
      <c r="AO204" s="73" t="str">
        <f t="shared" si="22"/>
        <v>Otros</v>
      </c>
      <c r="AP204" s="73" t="str">
        <f t="shared" si="23"/>
        <v>Selección abreviada</v>
      </c>
      <c r="AQ204" s="74" t="str">
        <f>IF(ISBLANK(G204),1,IFERROR(VLOOKUP(G204,Tipo!$C$12:$C$27,1,FALSE),"NO"))</f>
        <v xml:space="preserve">Acuerdo marco de precios </v>
      </c>
      <c r="AR204" s="73" t="str">
        <f t="shared" si="24"/>
        <v>Inversión</v>
      </c>
      <c r="AS204" s="73" t="str">
        <f>IF(ISBLANK(K204),1,IFERROR(VLOOKUP(K204,Eje_Pilar_Prop!C186:C287,1,FALSE),"NO"))</f>
        <v>NO</v>
      </c>
      <c r="AT204" s="73" t="str">
        <f t="shared" si="21"/>
        <v>SECOP II</v>
      </c>
      <c r="AU204" s="38">
        <f t="shared" si="25"/>
        <v>1</v>
      </c>
      <c r="AV204" s="73" t="str">
        <f t="shared" si="20"/>
        <v>Bogotá Mejor para Todos</v>
      </c>
    </row>
    <row r="205" spans="1:48" ht="45" customHeight="1">
      <c r="A205" s="191">
        <v>51022</v>
      </c>
      <c r="B205" s="171">
        <v>2020</v>
      </c>
      <c r="C205" s="121" t="s">
        <v>264</v>
      </c>
      <c r="D205" s="192" t="s">
        <v>1061</v>
      </c>
      <c r="E205" s="75" t="s">
        <v>148</v>
      </c>
      <c r="F205" s="58" t="s">
        <v>224</v>
      </c>
      <c r="G205" s="59" t="s">
        <v>231</v>
      </c>
      <c r="H205" s="201" t="s">
        <v>1074</v>
      </c>
      <c r="I205" s="61" t="s">
        <v>220</v>
      </c>
      <c r="J205" s="186" t="s">
        <v>267</v>
      </c>
      <c r="K205" s="62">
        <v>45</v>
      </c>
      <c r="L205" s="63" t="str">
        <f>IF(ISERROR(VLOOKUP(K205,Eje_Pilar_Prop!$C$2:$E$104,2,FALSE))," ",VLOOKUP(K205,Eje_Pilar_Prop!$C$2:$E$104,2,FALSE))</f>
        <v>Gobernanza e influencia local, regional e internacional</v>
      </c>
      <c r="M205" s="63" t="str">
        <f>IF(ISERROR(VLOOKUP(K205,Eje_Pilar_Prop!$C$2:$E$104,3,FALSE))," ",VLOOKUP(K205,Eje_Pilar_Prop!$C$2:$E$104,3,FALSE))</f>
        <v>Eje Transversal 4 Gobierno Legitimo, Fortalecimiento Local y Eficiencia</v>
      </c>
      <c r="N205" s="192" t="s">
        <v>523</v>
      </c>
      <c r="O205" s="203" t="s">
        <v>1111</v>
      </c>
      <c r="P205" s="271" t="s">
        <v>1067</v>
      </c>
      <c r="Q205" s="218">
        <v>62000</v>
      </c>
      <c r="R205" s="66"/>
      <c r="S205" s="67"/>
      <c r="T205" s="68"/>
      <c r="U205" s="65"/>
      <c r="V205" s="69">
        <f t="shared" si="27"/>
        <v>62000</v>
      </c>
      <c r="W205" s="135">
        <v>0</v>
      </c>
      <c r="X205" s="207">
        <v>44007</v>
      </c>
      <c r="Y205" s="251">
        <v>44007</v>
      </c>
      <c r="Z205" s="208">
        <v>44036</v>
      </c>
      <c r="AA205" s="203">
        <v>30</v>
      </c>
      <c r="AB205" s="71"/>
      <c r="AC205" s="71"/>
      <c r="AD205" s="173"/>
      <c r="AE205" s="136"/>
      <c r="AF205" s="70"/>
      <c r="AG205" s="65"/>
      <c r="AH205" s="57"/>
      <c r="AI205" s="57"/>
      <c r="AJ205" s="57" t="s">
        <v>598</v>
      </c>
      <c r="AK205" s="57"/>
      <c r="AL205" s="72">
        <f t="shared" si="26"/>
        <v>0</v>
      </c>
      <c r="AN205" s="112">
        <f>IF(SUMPRODUCT((A$14:A205=A205)*(B$14:B205=B205)*(D$14:D205=D205))&gt;1,0,1)</f>
        <v>1</v>
      </c>
      <c r="AO205" s="73" t="str">
        <f t="shared" si="22"/>
        <v>Otros</v>
      </c>
      <c r="AP205" s="73" t="str">
        <f t="shared" si="23"/>
        <v>Selección abreviada</v>
      </c>
      <c r="AQ205" s="74" t="str">
        <f>IF(ISBLANK(G205),1,IFERROR(VLOOKUP(G205,Tipo!$C$12:$C$27,1,FALSE),"NO"))</f>
        <v xml:space="preserve">Acuerdo marco de precios </v>
      </c>
      <c r="AR205" s="73" t="str">
        <f t="shared" si="24"/>
        <v>Inversión</v>
      </c>
      <c r="AS205" s="73" t="str">
        <f>IF(ISBLANK(K205),1,IFERROR(VLOOKUP(K205,Eje_Pilar_Prop!C187:C288,1,FALSE),"NO"))</f>
        <v>NO</v>
      </c>
      <c r="AT205" s="73" t="str">
        <f t="shared" si="21"/>
        <v>SECOP II</v>
      </c>
      <c r="AU205" s="38">
        <f t="shared" si="25"/>
        <v>1</v>
      </c>
      <c r="AV205" s="73" t="str">
        <f t="shared" si="20"/>
        <v>Bogotá Mejor para Todos</v>
      </c>
    </row>
    <row r="206" spans="1:48" ht="45" customHeight="1">
      <c r="A206" s="191">
        <v>51032</v>
      </c>
      <c r="B206" s="171">
        <v>2020</v>
      </c>
      <c r="C206" s="121" t="s">
        <v>264</v>
      </c>
      <c r="D206" s="192" t="s">
        <v>1062</v>
      </c>
      <c r="E206" s="75" t="s">
        <v>148</v>
      </c>
      <c r="F206" s="58" t="s">
        <v>224</v>
      </c>
      <c r="G206" s="59" t="s">
        <v>231</v>
      </c>
      <c r="H206" s="201" t="s">
        <v>1075</v>
      </c>
      <c r="I206" s="61" t="s">
        <v>220</v>
      </c>
      <c r="J206" s="186" t="s">
        <v>267</v>
      </c>
      <c r="K206" s="62">
        <v>45</v>
      </c>
      <c r="L206" s="63" t="str">
        <f>IF(ISERROR(VLOOKUP(K206,Eje_Pilar_Prop!$C$2:$E$104,2,FALSE))," ",VLOOKUP(K206,Eje_Pilar_Prop!$C$2:$E$104,2,FALSE))</f>
        <v>Gobernanza e influencia local, regional e internacional</v>
      </c>
      <c r="M206" s="63" t="str">
        <f>IF(ISERROR(VLOOKUP(K206,Eje_Pilar_Prop!$C$2:$E$104,3,FALSE))," ",VLOOKUP(K206,Eje_Pilar_Prop!$C$2:$E$104,3,FALSE))</f>
        <v>Eje Transversal 4 Gobierno Legitimo, Fortalecimiento Local y Eficiencia</v>
      </c>
      <c r="N206" s="192" t="s">
        <v>523</v>
      </c>
      <c r="O206" s="203" t="s">
        <v>1112</v>
      </c>
      <c r="P206" s="271" t="s">
        <v>1068</v>
      </c>
      <c r="Q206" s="218">
        <v>2165800</v>
      </c>
      <c r="R206" s="66"/>
      <c r="S206" s="67"/>
      <c r="T206" s="68"/>
      <c r="U206" s="65"/>
      <c r="V206" s="69">
        <f t="shared" si="27"/>
        <v>2165800</v>
      </c>
      <c r="W206" s="135">
        <v>0</v>
      </c>
      <c r="X206" s="207">
        <v>44007</v>
      </c>
      <c r="Y206" s="251">
        <v>44007</v>
      </c>
      <c r="Z206" s="208">
        <v>44036</v>
      </c>
      <c r="AA206" s="203">
        <v>30</v>
      </c>
      <c r="AB206" s="71"/>
      <c r="AC206" s="71"/>
      <c r="AD206" s="173"/>
      <c r="AE206" s="136"/>
      <c r="AF206" s="70"/>
      <c r="AG206" s="65"/>
      <c r="AH206" s="57"/>
      <c r="AI206" s="57"/>
      <c r="AJ206" s="57" t="s">
        <v>598</v>
      </c>
      <c r="AK206" s="57"/>
      <c r="AL206" s="72">
        <f t="shared" si="26"/>
        <v>0</v>
      </c>
      <c r="AN206" s="112">
        <f>IF(SUMPRODUCT((A$14:A206=A206)*(B$14:B206=B206)*(D$14:D206=D206))&gt;1,0,1)</f>
        <v>1</v>
      </c>
      <c r="AO206" s="73" t="str">
        <f t="shared" si="22"/>
        <v>Otros</v>
      </c>
      <c r="AP206" s="73" t="str">
        <f t="shared" si="23"/>
        <v>Selección abreviada</v>
      </c>
      <c r="AQ206" s="74" t="str">
        <f>IF(ISBLANK(G206),1,IFERROR(VLOOKUP(G206,Tipo!$C$12:$C$27,1,FALSE),"NO"))</f>
        <v xml:space="preserve">Acuerdo marco de precios </v>
      </c>
      <c r="AR206" s="73" t="str">
        <f t="shared" si="24"/>
        <v>Inversión</v>
      </c>
      <c r="AS206" s="73" t="str">
        <f>IF(ISBLANK(K206),1,IFERROR(VLOOKUP(K206,Eje_Pilar_Prop!C188:C289,1,FALSE),"NO"))</f>
        <v>NO</v>
      </c>
      <c r="AT206" s="73" t="str">
        <f t="shared" si="21"/>
        <v>SECOP II</v>
      </c>
      <c r="AU206" s="38">
        <f t="shared" si="25"/>
        <v>1</v>
      </c>
      <c r="AV206" s="73" t="str">
        <f t="shared" ref="AV206:AV269" si="28">IF(ISBLANK(J206),1,IFERROR(VLOOKUP(J206,pdd,1,FALSE),"NO"))</f>
        <v>Bogotá Mejor para Todos</v>
      </c>
    </row>
    <row r="207" spans="1:48" ht="45" customHeight="1">
      <c r="A207" s="191">
        <v>52129</v>
      </c>
      <c r="B207" s="171">
        <v>2020</v>
      </c>
      <c r="C207" s="121" t="s">
        <v>264</v>
      </c>
      <c r="D207" s="192" t="s">
        <v>1063</v>
      </c>
      <c r="E207" s="75" t="s">
        <v>148</v>
      </c>
      <c r="F207" s="58" t="s">
        <v>224</v>
      </c>
      <c r="G207" s="59" t="s">
        <v>231</v>
      </c>
      <c r="H207" s="200" t="s">
        <v>1076</v>
      </c>
      <c r="I207" s="61" t="s">
        <v>220</v>
      </c>
      <c r="J207" s="186" t="s">
        <v>267</v>
      </c>
      <c r="K207" s="62">
        <v>45</v>
      </c>
      <c r="L207" s="63" t="str">
        <f>IF(ISERROR(VLOOKUP(K207,Eje_Pilar_Prop!$C$2:$E$104,2,FALSE))," ",VLOOKUP(K207,Eje_Pilar_Prop!$C$2:$E$104,2,FALSE))</f>
        <v>Gobernanza e influencia local, regional e internacional</v>
      </c>
      <c r="M207" s="63" t="str">
        <f>IF(ISERROR(VLOOKUP(K207,Eje_Pilar_Prop!$C$2:$E$104,3,FALSE))," ",VLOOKUP(K207,Eje_Pilar_Prop!$C$2:$E$104,3,FALSE))</f>
        <v>Eje Transversal 4 Gobierno Legitimo, Fortalecimiento Local y Eficiencia</v>
      </c>
      <c r="N207" s="192" t="s">
        <v>523</v>
      </c>
      <c r="O207" s="198" t="s">
        <v>1113</v>
      </c>
      <c r="P207" s="213" t="s">
        <v>1069</v>
      </c>
      <c r="Q207" s="212">
        <v>3338907</v>
      </c>
      <c r="R207" s="66"/>
      <c r="S207" s="67"/>
      <c r="T207" s="68"/>
      <c r="U207" s="65"/>
      <c r="V207" s="69">
        <f t="shared" si="27"/>
        <v>3338907</v>
      </c>
      <c r="W207" s="135">
        <v>0</v>
      </c>
      <c r="X207" s="275">
        <v>44028</v>
      </c>
      <c r="Y207" s="207">
        <v>44028</v>
      </c>
      <c r="Z207" s="208">
        <v>44058</v>
      </c>
      <c r="AA207" s="255">
        <v>30</v>
      </c>
      <c r="AB207" s="71"/>
      <c r="AC207" s="71"/>
      <c r="AD207" s="173"/>
      <c r="AE207" s="136"/>
      <c r="AF207" s="70"/>
      <c r="AG207" s="65"/>
      <c r="AH207" s="57"/>
      <c r="AI207" s="57"/>
      <c r="AJ207" s="57" t="s">
        <v>598</v>
      </c>
      <c r="AK207" s="57"/>
      <c r="AL207" s="72">
        <f t="shared" si="26"/>
        <v>0</v>
      </c>
      <c r="AN207" s="112">
        <f>IF(SUMPRODUCT((A$14:A207=A207)*(B$14:B207=B207)*(D$14:D207=D207))&gt;1,0,1)</f>
        <v>1</v>
      </c>
      <c r="AO207" s="73" t="str">
        <f t="shared" si="22"/>
        <v>Otros</v>
      </c>
      <c r="AP207" s="73" t="str">
        <f t="shared" si="23"/>
        <v>Selección abreviada</v>
      </c>
      <c r="AQ207" s="74" t="str">
        <f>IF(ISBLANK(G207),1,IFERROR(VLOOKUP(G207,Tipo!$C$12:$C$27,1,FALSE),"NO"))</f>
        <v xml:space="preserve">Acuerdo marco de precios </v>
      </c>
      <c r="AR207" s="73" t="str">
        <f t="shared" si="24"/>
        <v>Inversión</v>
      </c>
      <c r="AS207" s="73" t="str">
        <f>IF(ISBLANK(K207),1,IFERROR(VLOOKUP(K207,Eje_Pilar_Prop!C189:C290,1,FALSE),"NO"))</f>
        <v>NO</v>
      </c>
      <c r="AT207" s="73" t="str">
        <f t="shared" si="21"/>
        <v>SECOP II</v>
      </c>
      <c r="AU207" s="38">
        <f t="shared" si="25"/>
        <v>1</v>
      </c>
      <c r="AV207" s="73" t="str">
        <f t="shared" si="28"/>
        <v>Bogotá Mejor para Todos</v>
      </c>
    </row>
    <row r="208" spans="1:48" ht="45" customHeight="1">
      <c r="A208" s="191">
        <v>63215</v>
      </c>
      <c r="B208" s="171">
        <v>2020</v>
      </c>
      <c r="C208" s="121" t="s">
        <v>264</v>
      </c>
      <c r="D208" s="192" t="s">
        <v>1104</v>
      </c>
      <c r="E208" s="75" t="s">
        <v>148</v>
      </c>
      <c r="F208" s="58" t="s">
        <v>224</v>
      </c>
      <c r="G208" s="59" t="s">
        <v>231</v>
      </c>
      <c r="H208" s="192" t="s">
        <v>1105</v>
      </c>
      <c r="I208" s="61" t="s">
        <v>220</v>
      </c>
      <c r="J208" s="186" t="s">
        <v>267</v>
      </c>
      <c r="K208" s="62">
        <v>19</v>
      </c>
      <c r="L208" s="63" t="str">
        <f>IF(ISERROR(VLOOKUP(K208,Eje_Pilar_Prop!$C$2:$E$104,2,FALSE))," ",VLOOKUP(K208,Eje_Pilar_Prop!$C$2:$E$104,2,FALSE))</f>
        <v>Seguridad y convivencia para todos</v>
      </c>
      <c r="M208" s="63" t="str">
        <f>IF(ISERROR(VLOOKUP(K208,Eje_Pilar_Prop!$C$2:$E$104,3,FALSE))," ",VLOOKUP(K208,Eje_Pilar_Prop!$C$2:$E$104,3,FALSE))</f>
        <v>Pilar 3 Construcción de Comunidad y Cultura Ciudadana</v>
      </c>
      <c r="N208" s="192" t="s">
        <v>602</v>
      </c>
      <c r="O208" s="192" t="s">
        <v>1114</v>
      </c>
      <c r="P208" s="192" t="s">
        <v>1106</v>
      </c>
      <c r="Q208" s="206">
        <v>60034193</v>
      </c>
      <c r="R208" s="66"/>
      <c r="S208" s="67"/>
      <c r="T208" s="68"/>
      <c r="U208" s="65"/>
      <c r="V208" s="69">
        <f t="shared" si="27"/>
        <v>60034193</v>
      </c>
      <c r="W208" s="135">
        <v>0</v>
      </c>
      <c r="X208" s="208">
        <v>44196</v>
      </c>
      <c r="Y208" s="208">
        <v>44195</v>
      </c>
      <c r="Z208" s="208">
        <v>44285</v>
      </c>
      <c r="AA208" s="254">
        <v>90</v>
      </c>
      <c r="AB208" s="71"/>
      <c r="AC208" s="71"/>
      <c r="AD208" s="173"/>
      <c r="AE208" s="136"/>
      <c r="AF208" s="70"/>
      <c r="AG208" s="65"/>
      <c r="AH208" s="57"/>
      <c r="AI208" s="57" t="s">
        <v>598</v>
      </c>
      <c r="AJ208" s="57"/>
      <c r="AK208" s="57"/>
      <c r="AL208" s="72">
        <f t="shared" si="26"/>
        <v>0</v>
      </c>
      <c r="AN208" s="112">
        <f>IF(SUMPRODUCT((A$14:A208=A208)*(B$14:B208=B208)*(D$14:D208=D208))&gt;1,0,1)</f>
        <v>1</v>
      </c>
      <c r="AO208" s="73" t="str">
        <f t="shared" si="22"/>
        <v>Otros</v>
      </c>
      <c r="AP208" s="73" t="str">
        <f t="shared" si="23"/>
        <v>Selección abreviada</v>
      </c>
      <c r="AQ208" s="74" t="str">
        <f>IF(ISBLANK(G208),1,IFERROR(VLOOKUP(G208,Tipo!$C$12:$C$27,1,FALSE),"NO"))</f>
        <v xml:space="preserve">Acuerdo marco de precios </v>
      </c>
      <c r="AR208" s="73" t="str">
        <f t="shared" si="24"/>
        <v>Inversión</v>
      </c>
      <c r="AS208" s="73" t="str">
        <f>IF(ISBLANK(K208),1,IFERROR(VLOOKUP(K208,Eje_Pilar_Prop!C190:C291,1,FALSE),"NO"))</f>
        <v>NO</v>
      </c>
      <c r="AT208" s="73" t="str">
        <f t="shared" si="21"/>
        <v>SECOP II</v>
      </c>
      <c r="AU208" s="38">
        <f t="shared" si="25"/>
        <v>1</v>
      </c>
      <c r="AV208" s="73" t="str">
        <f t="shared" si="28"/>
        <v>Bogotá Mejor para Todos</v>
      </c>
    </row>
    <row r="209" spans="1:48" ht="45" customHeight="1">
      <c r="A209" s="57">
        <v>120</v>
      </c>
      <c r="B209" s="71">
        <v>2019</v>
      </c>
      <c r="C209" s="121" t="s">
        <v>264</v>
      </c>
      <c r="D209" s="284" t="s">
        <v>1121</v>
      </c>
      <c r="E209" s="75" t="s">
        <v>115</v>
      </c>
      <c r="F209" s="58" t="s">
        <v>217</v>
      </c>
      <c r="G209" s="59" t="s">
        <v>259</v>
      </c>
      <c r="H209" s="285" t="s">
        <v>1122</v>
      </c>
      <c r="I209" s="61" t="s">
        <v>220</v>
      </c>
      <c r="J209" s="186" t="s">
        <v>267</v>
      </c>
      <c r="K209" s="62">
        <v>17</v>
      </c>
      <c r="L209" s="63" t="str">
        <f>IF(ISERROR(VLOOKUP(K209,Eje_Pilar_Prop!$C$2:$E$104,2,FALSE))," ",VLOOKUP(K209,Eje_Pilar_Prop!$C$2:$E$104,2,FALSE))</f>
        <v>Espacio público, derecho de todos</v>
      </c>
      <c r="M209" s="63" t="str">
        <f>IF(ISERROR(VLOOKUP(K209,Eje_Pilar_Prop!$C$2:$E$104,3,FALSE))," ",VLOOKUP(K209,Eje_Pilar_Prop!$C$2:$E$104,3,FALSE))</f>
        <v>Pilar 2 Democracía Urbana</v>
      </c>
      <c r="N209" s="192" t="s">
        <v>603</v>
      </c>
      <c r="O209" s="285" t="s">
        <v>1123</v>
      </c>
      <c r="P209" s="285" t="s">
        <v>1124</v>
      </c>
      <c r="Q209" s="206"/>
      <c r="R209" s="66"/>
      <c r="S209" s="67"/>
      <c r="T209" s="68">
        <v>1</v>
      </c>
      <c r="U209" s="206">
        <v>213797399</v>
      </c>
      <c r="V209" s="69">
        <f t="shared" si="27"/>
        <v>213797399</v>
      </c>
      <c r="W209" s="135">
        <v>0</v>
      </c>
      <c r="X209" s="208">
        <v>44067</v>
      </c>
      <c r="Y209" s="70"/>
      <c r="Z209" s="70"/>
      <c r="AA209" s="71"/>
      <c r="AB209" s="71">
        <v>1</v>
      </c>
      <c r="AC209" s="71">
        <v>120</v>
      </c>
      <c r="AD209" s="173"/>
      <c r="AE209" s="136"/>
      <c r="AF209" s="70"/>
      <c r="AG209" s="65"/>
      <c r="AH209" s="57"/>
      <c r="AI209" s="57"/>
      <c r="AJ209" s="57" t="s">
        <v>598</v>
      </c>
      <c r="AK209" s="57"/>
      <c r="AL209" s="72">
        <f t="shared" si="26"/>
        <v>0</v>
      </c>
      <c r="AN209" s="112">
        <f>IF(SUMPRODUCT((A$14:A209=A209)*(B$14:B209=B209)*(D$14:D209=D209))&gt;1,0,1)</f>
        <v>1</v>
      </c>
      <c r="AO209" s="73" t="str">
        <f t="shared" si="22"/>
        <v>Interventoría</v>
      </c>
      <c r="AP209" s="73" t="str">
        <f t="shared" si="23"/>
        <v>Concurso de méritos</v>
      </c>
      <c r="AQ209" s="74" t="str">
        <f>IF(ISBLANK(G209),1,IFERROR(VLOOKUP(G209,Tipo!$C$12:$C$27,1,FALSE),"NO"))</f>
        <v>NO</v>
      </c>
      <c r="AR209" s="73" t="str">
        <f t="shared" si="24"/>
        <v>Inversión</v>
      </c>
      <c r="AS209" s="73" t="str">
        <f>IF(ISBLANK(K209),1,IFERROR(VLOOKUP(K209,Eje_Pilar_Prop!C191:C292,1,FALSE),"NO"))</f>
        <v>NO</v>
      </c>
      <c r="AT209" s="73" t="str">
        <f t="shared" si="21"/>
        <v>SECOP II</v>
      </c>
      <c r="AU209" s="38">
        <f t="shared" si="25"/>
        <v>1</v>
      </c>
      <c r="AV209" s="73" t="str">
        <f t="shared" si="28"/>
        <v>Bogotá Mejor para Todos</v>
      </c>
    </row>
    <row r="210" spans="1:48" ht="45" customHeight="1">
      <c r="A210" s="57">
        <v>139</v>
      </c>
      <c r="B210" s="71">
        <v>2019</v>
      </c>
      <c r="C210" s="121" t="s">
        <v>264</v>
      </c>
      <c r="D210" s="284" t="s">
        <v>1125</v>
      </c>
      <c r="E210" s="75" t="s">
        <v>216</v>
      </c>
      <c r="F210" s="58" t="s">
        <v>226</v>
      </c>
      <c r="G210" s="59" t="s">
        <v>259</v>
      </c>
      <c r="H210" s="285" t="s">
        <v>1126</v>
      </c>
      <c r="I210" s="61" t="s">
        <v>220</v>
      </c>
      <c r="J210" s="186" t="s">
        <v>267</v>
      </c>
      <c r="K210" s="62">
        <v>17</v>
      </c>
      <c r="L210" s="63" t="str">
        <f>IF(ISERROR(VLOOKUP(K210,Eje_Pilar_Prop!$C$2:$E$104,2,FALSE))," ",VLOOKUP(K210,Eje_Pilar_Prop!$C$2:$E$104,2,FALSE))</f>
        <v>Espacio público, derecho de todos</v>
      </c>
      <c r="M210" s="63" t="str">
        <f>IF(ISERROR(VLOOKUP(K210,Eje_Pilar_Prop!$C$2:$E$104,3,FALSE))," ",VLOOKUP(K210,Eje_Pilar_Prop!$C$2:$E$104,3,FALSE))</f>
        <v>Pilar 2 Democracía Urbana</v>
      </c>
      <c r="N210" s="192" t="s">
        <v>524</v>
      </c>
      <c r="O210" s="285" t="s">
        <v>1127</v>
      </c>
      <c r="P210" s="285" t="s">
        <v>1128</v>
      </c>
      <c r="Q210" s="212"/>
      <c r="R210" s="66"/>
      <c r="S210" s="67"/>
      <c r="T210" s="68">
        <v>1</v>
      </c>
      <c r="U210" s="206">
        <v>173904478</v>
      </c>
      <c r="V210" s="69">
        <f t="shared" si="27"/>
        <v>173904478</v>
      </c>
      <c r="W210" s="135">
        <v>0</v>
      </c>
      <c r="X210" s="70">
        <v>44089</v>
      </c>
      <c r="Y210" s="70"/>
      <c r="Z210" s="70"/>
      <c r="AA210" s="71"/>
      <c r="AB210" s="71"/>
      <c r="AC210" s="71"/>
      <c r="AD210" s="173"/>
      <c r="AE210" s="136"/>
      <c r="AF210" s="70"/>
      <c r="AG210" s="65"/>
      <c r="AH210" s="57"/>
      <c r="AI210" s="57"/>
      <c r="AJ210" s="57" t="s">
        <v>598</v>
      </c>
      <c r="AK210" s="57"/>
      <c r="AL210" s="72">
        <f t="shared" si="26"/>
        <v>0</v>
      </c>
      <c r="AN210" s="112">
        <f>IF(SUMPRODUCT((A$14:A210=A210)*(B$14:B210=B210)*(D$14:D210=D210))&gt;1,0,1)</f>
        <v>1</v>
      </c>
      <c r="AO210" s="73" t="str">
        <f t="shared" si="22"/>
        <v>Obra pública</v>
      </c>
      <c r="AP210" s="73" t="str">
        <f t="shared" si="23"/>
        <v>Licitación pública</v>
      </c>
      <c r="AQ210" s="74" t="str">
        <f>IF(ISBLANK(G210),1,IFERROR(VLOOKUP(G210,Tipo!$C$12:$C$27,1,FALSE),"NO"))</f>
        <v>NO</v>
      </c>
      <c r="AR210" s="73" t="str">
        <f t="shared" si="24"/>
        <v>Inversión</v>
      </c>
      <c r="AS210" s="73" t="str">
        <f>IF(ISBLANK(K210),1,IFERROR(VLOOKUP(K210,Eje_Pilar_Prop!C192:C293,1,FALSE),"NO"))</f>
        <v>NO</v>
      </c>
      <c r="AT210" s="73" t="str">
        <f t="shared" si="21"/>
        <v>SECOP II</v>
      </c>
      <c r="AU210" s="38">
        <f t="shared" si="25"/>
        <v>1</v>
      </c>
      <c r="AV210" s="73" t="str">
        <f t="shared" si="28"/>
        <v>Bogotá Mejor para Todos</v>
      </c>
    </row>
    <row r="211" spans="1:48" ht="45" customHeight="1">
      <c r="A211" s="57">
        <v>147</v>
      </c>
      <c r="B211" s="71">
        <v>2018</v>
      </c>
      <c r="C211" s="121" t="s">
        <v>264</v>
      </c>
      <c r="D211" s="285" t="s">
        <v>1129</v>
      </c>
      <c r="E211" s="75" t="s">
        <v>115</v>
      </c>
      <c r="F211" s="58" t="s">
        <v>217</v>
      </c>
      <c r="G211" s="59" t="s">
        <v>259</v>
      </c>
      <c r="H211" s="285" t="s">
        <v>1130</v>
      </c>
      <c r="I211" s="61" t="s">
        <v>220</v>
      </c>
      <c r="J211" s="186" t="s">
        <v>267</v>
      </c>
      <c r="K211" s="62">
        <v>17</v>
      </c>
      <c r="L211" s="63" t="str">
        <f>IF(ISERROR(VLOOKUP(K211,Eje_Pilar_Prop!$C$2:$E$104,2,FALSE))," ",VLOOKUP(K211,Eje_Pilar_Prop!$C$2:$E$104,2,FALSE))</f>
        <v>Espacio público, derecho de todos</v>
      </c>
      <c r="M211" s="63" t="str">
        <f>IF(ISERROR(VLOOKUP(K211,Eje_Pilar_Prop!$C$2:$E$104,3,FALSE))," ",VLOOKUP(K211,Eje_Pilar_Prop!$C$2:$E$104,3,FALSE))</f>
        <v>Pilar 2 Democracía Urbana</v>
      </c>
      <c r="N211" s="286" t="s">
        <v>1131</v>
      </c>
      <c r="O211" s="286" t="s">
        <v>1132</v>
      </c>
      <c r="P211" s="285" t="s">
        <v>1133</v>
      </c>
      <c r="Q211" s="212"/>
      <c r="R211" s="66"/>
      <c r="S211" s="67"/>
      <c r="T211" s="68">
        <v>1</v>
      </c>
      <c r="U211" s="206">
        <v>20100000</v>
      </c>
      <c r="V211" s="69">
        <f t="shared" si="27"/>
        <v>20100000</v>
      </c>
      <c r="W211" s="135">
        <v>0</v>
      </c>
      <c r="X211" s="70">
        <v>44095</v>
      </c>
      <c r="Y211" s="70"/>
      <c r="Z211" s="70"/>
      <c r="AA211" s="71"/>
      <c r="AB211" s="71"/>
      <c r="AC211" s="71"/>
      <c r="AD211" s="173"/>
      <c r="AE211" s="136"/>
      <c r="AF211" s="70"/>
      <c r="AG211" s="65"/>
      <c r="AH211" s="57"/>
      <c r="AI211" s="57"/>
      <c r="AJ211" s="57" t="s">
        <v>598</v>
      </c>
      <c r="AK211" s="57"/>
      <c r="AL211" s="72">
        <f t="shared" si="26"/>
        <v>0</v>
      </c>
      <c r="AN211" s="112">
        <f>IF(SUMPRODUCT((A$14:A211=A211)*(B$14:B211=B211)*(D$14:D211=D211))&gt;1,0,1)</f>
        <v>1</v>
      </c>
      <c r="AO211" s="73" t="str">
        <f t="shared" si="22"/>
        <v>Interventoría</v>
      </c>
      <c r="AP211" s="73" t="str">
        <f t="shared" si="23"/>
        <v>Concurso de méritos</v>
      </c>
      <c r="AQ211" s="74" t="str">
        <f>IF(ISBLANK(G211),1,IFERROR(VLOOKUP(G211,Tipo!$C$12:$C$27,1,FALSE),"NO"))</f>
        <v>NO</v>
      </c>
      <c r="AR211" s="73" t="str">
        <f t="shared" si="24"/>
        <v>Inversión</v>
      </c>
      <c r="AS211" s="73" t="str">
        <f>IF(ISBLANK(K211),1,IFERROR(VLOOKUP(K211,Eje_Pilar_Prop!C193:C294,1,FALSE),"NO"))</f>
        <v>NO</v>
      </c>
      <c r="AT211" s="73" t="str">
        <f t="shared" si="21"/>
        <v>SECOP II</v>
      </c>
      <c r="AU211" s="38">
        <f t="shared" si="25"/>
        <v>1</v>
      </c>
      <c r="AV211" s="73" t="str">
        <f t="shared" si="28"/>
        <v>Bogotá Mejor para Todos</v>
      </c>
    </row>
    <row r="212" spans="1:48" ht="45" customHeight="1">
      <c r="A212" s="57">
        <v>131</v>
      </c>
      <c r="B212" s="71">
        <v>2019</v>
      </c>
      <c r="C212" s="121" t="s">
        <v>264</v>
      </c>
      <c r="D212" s="285" t="s">
        <v>1134</v>
      </c>
      <c r="E212" s="75" t="s">
        <v>122</v>
      </c>
      <c r="F212" s="58" t="s">
        <v>224</v>
      </c>
      <c r="G212" s="59" t="s">
        <v>229</v>
      </c>
      <c r="H212" s="285" t="s">
        <v>1135</v>
      </c>
      <c r="I212" s="61" t="s">
        <v>220</v>
      </c>
      <c r="J212" s="186" t="s">
        <v>267</v>
      </c>
      <c r="K212" s="62">
        <v>45</v>
      </c>
      <c r="L212" s="63" t="str">
        <f>IF(ISERROR(VLOOKUP(K212,Eje_Pilar_Prop!$C$2:$E$104,2,FALSE))," ",VLOOKUP(K212,Eje_Pilar_Prop!$C$2:$E$104,2,FALSE))</f>
        <v>Gobernanza e influencia local, regional e internacional</v>
      </c>
      <c r="M212" s="63" t="str">
        <f>IF(ISERROR(VLOOKUP(K212,Eje_Pilar_Prop!$C$2:$E$104,3,FALSE))," ",VLOOKUP(K212,Eje_Pilar_Prop!$C$2:$E$104,3,FALSE))</f>
        <v>Eje Transversal 4 Gobierno Legitimo, Fortalecimiento Local y Eficiencia</v>
      </c>
      <c r="N212" s="286" t="s">
        <v>763</v>
      </c>
      <c r="O212" s="287" t="s">
        <v>1136</v>
      </c>
      <c r="P212" s="285" t="s">
        <v>1137</v>
      </c>
      <c r="Q212" s="65"/>
      <c r="R212" s="66"/>
      <c r="S212" s="67"/>
      <c r="T212" s="68">
        <v>1</v>
      </c>
      <c r="U212" s="206">
        <v>8765160</v>
      </c>
      <c r="V212" s="69">
        <f t="shared" si="27"/>
        <v>8765160</v>
      </c>
      <c r="W212" s="135">
        <v>0</v>
      </c>
      <c r="X212" s="70">
        <v>44165</v>
      </c>
      <c r="Y212" s="70"/>
      <c r="Z212" s="70"/>
      <c r="AA212" s="71"/>
      <c r="AB212" s="71"/>
      <c r="AC212" s="71"/>
      <c r="AD212" s="173"/>
      <c r="AE212" s="136"/>
      <c r="AF212" s="70"/>
      <c r="AG212" s="65"/>
      <c r="AH212" s="57"/>
      <c r="AI212" s="57"/>
      <c r="AJ212" s="57" t="s">
        <v>598</v>
      </c>
      <c r="AK212" s="57"/>
      <c r="AL212" s="72">
        <f t="shared" si="26"/>
        <v>0</v>
      </c>
      <c r="AN212" s="112">
        <f>IF(SUMPRODUCT((A$14:A212=A212)*(B$14:B212=B212)*(D$14:D212=D212))&gt;1,0,1)</f>
        <v>1</v>
      </c>
      <c r="AO212" s="73" t="str">
        <f t="shared" si="22"/>
        <v>Compraventa de bienes muebles</v>
      </c>
      <c r="AP212" s="73" t="str">
        <f t="shared" si="23"/>
        <v>Selección abreviada</v>
      </c>
      <c r="AQ212" s="74" t="str">
        <f>IF(ISBLANK(G212),1,IFERROR(VLOOKUP(G212,Tipo!$C$12:$C$27,1,FALSE),"NO"))</f>
        <v xml:space="preserve">Subasta inversa </v>
      </c>
      <c r="AR212" s="73" t="str">
        <f t="shared" si="24"/>
        <v>Inversión</v>
      </c>
      <c r="AS212" s="73" t="str">
        <f>IF(ISBLANK(K212),1,IFERROR(VLOOKUP(K212,Eje_Pilar_Prop!C194:C295,1,FALSE),"NO"))</f>
        <v>NO</v>
      </c>
      <c r="AT212" s="73" t="str">
        <f t="shared" si="21"/>
        <v>SECOP II</v>
      </c>
      <c r="AU212" s="38">
        <f t="shared" si="25"/>
        <v>1</v>
      </c>
      <c r="AV212" s="73" t="str">
        <f t="shared" si="28"/>
        <v>Bogotá Mejor para Todos</v>
      </c>
    </row>
    <row r="213" spans="1:48" ht="45" customHeight="1">
      <c r="A213" s="57">
        <v>134</v>
      </c>
      <c r="B213" s="71">
        <v>2019</v>
      </c>
      <c r="C213" s="121" t="s">
        <v>264</v>
      </c>
      <c r="D213" s="285" t="s">
        <v>1138</v>
      </c>
      <c r="E213" s="75" t="s">
        <v>115</v>
      </c>
      <c r="F213" s="58" t="s">
        <v>217</v>
      </c>
      <c r="G213" s="59" t="s">
        <v>259</v>
      </c>
      <c r="H213" s="285" t="s">
        <v>1139</v>
      </c>
      <c r="I213" s="61" t="s">
        <v>220</v>
      </c>
      <c r="J213" s="186" t="s">
        <v>267</v>
      </c>
      <c r="K213" s="62">
        <v>17</v>
      </c>
      <c r="L213" s="63" t="str">
        <f>IF(ISERROR(VLOOKUP(K213,Eje_Pilar_Prop!$C$2:$E$104,2,FALSE))," ",VLOOKUP(K213,Eje_Pilar_Prop!$C$2:$E$104,2,FALSE))</f>
        <v>Espacio público, derecho de todos</v>
      </c>
      <c r="M213" s="63" t="str">
        <f>IF(ISERROR(VLOOKUP(K213,Eje_Pilar_Prop!$C$2:$E$104,3,FALSE))," ",VLOOKUP(K213,Eje_Pilar_Prop!$C$2:$E$104,3,FALSE))</f>
        <v>Pilar 2 Democracía Urbana</v>
      </c>
      <c r="N213" s="286" t="s">
        <v>524</v>
      </c>
      <c r="O213" s="287" t="s">
        <v>1140</v>
      </c>
      <c r="P213" s="285" t="s">
        <v>1141</v>
      </c>
      <c r="Q213" s="65"/>
      <c r="R213" s="66"/>
      <c r="S213" s="67"/>
      <c r="T213" s="68">
        <v>1</v>
      </c>
      <c r="U213" s="206">
        <v>26095522</v>
      </c>
      <c r="V213" s="69">
        <f t="shared" si="27"/>
        <v>26095522</v>
      </c>
      <c r="W213" s="135">
        <v>0</v>
      </c>
      <c r="X213" s="70"/>
      <c r="Y213" s="70"/>
      <c r="Z213" s="70"/>
      <c r="AA213" s="71"/>
      <c r="AB213" s="71"/>
      <c r="AC213" s="71"/>
      <c r="AD213" s="173"/>
      <c r="AE213" s="136"/>
      <c r="AF213" s="70"/>
      <c r="AG213" s="65"/>
      <c r="AH213" s="57"/>
      <c r="AI213" s="57"/>
      <c r="AJ213" s="57"/>
      <c r="AK213" s="57"/>
      <c r="AL213" s="72">
        <f t="shared" si="26"/>
        <v>0</v>
      </c>
      <c r="AN213" s="112">
        <f>IF(SUMPRODUCT((A$14:A213=A213)*(B$14:B213=B213)*(D$14:D213=D213))&gt;1,0,1)</f>
        <v>1</v>
      </c>
      <c r="AO213" s="73" t="str">
        <f t="shared" si="22"/>
        <v>Interventoría</v>
      </c>
      <c r="AP213" s="73" t="str">
        <f t="shared" si="23"/>
        <v>Concurso de méritos</v>
      </c>
      <c r="AQ213" s="74" t="str">
        <f>IF(ISBLANK(G213),1,IFERROR(VLOOKUP(G213,Tipo!$C$12:$C$27,1,FALSE),"NO"))</f>
        <v>NO</v>
      </c>
      <c r="AR213" s="73" t="str">
        <f t="shared" si="24"/>
        <v>Inversión</v>
      </c>
      <c r="AS213" s="73" t="str">
        <f>IF(ISBLANK(K213),1,IFERROR(VLOOKUP(K213,Eje_Pilar_Prop!C195:C296,1,FALSE),"NO"))</f>
        <v>NO</v>
      </c>
      <c r="AT213" s="73" t="str">
        <f t="shared" ref="AT213:AT276" si="29">IF(ISBLANK(C213),1,IFERROR(VLOOKUP(C213,SECOP,1,FALSE),"NO"))</f>
        <v>SECOP II</v>
      </c>
      <c r="AU213" s="38">
        <f t="shared" si="25"/>
        <v>1</v>
      </c>
      <c r="AV213" s="73" t="str">
        <f t="shared" si="28"/>
        <v>Bogotá Mejor para Todos</v>
      </c>
    </row>
    <row r="214" spans="1:48" ht="45" customHeight="1">
      <c r="A214" s="57">
        <v>114</v>
      </c>
      <c r="B214" s="71">
        <v>2019</v>
      </c>
      <c r="C214" s="121" t="s">
        <v>264</v>
      </c>
      <c r="D214" s="287" t="s">
        <v>1142</v>
      </c>
      <c r="E214" s="75" t="s">
        <v>223</v>
      </c>
      <c r="F214" s="58" t="s">
        <v>226</v>
      </c>
      <c r="G214" s="59" t="s">
        <v>259</v>
      </c>
      <c r="H214" s="285" t="s">
        <v>1143</v>
      </c>
      <c r="I214" s="61" t="s">
        <v>220</v>
      </c>
      <c r="J214" s="186" t="s">
        <v>267</v>
      </c>
      <c r="K214" s="62">
        <v>11</v>
      </c>
      <c r="L214" s="63" t="str">
        <f>IF(ISERROR(VLOOKUP(K214,Eje_Pilar_Prop!$C$2:$E$104,2,FALSE))," ",VLOOKUP(K214,Eje_Pilar_Prop!$C$2:$E$104,2,FALSE))</f>
        <v>Mejores oportunidades para el desarrollo a través de la cultura, la recreación y el deporte</v>
      </c>
      <c r="M214" s="63" t="str">
        <f>IF(ISERROR(VLOOKUP(K214,Eje_Pilar_Prop!$C$2:$E$104,3,FALSE))," ",VLOOKUP(K214,Eje_Pilar_Prop!$C$2:$E$104,3,FALSE))</f>
        <v>Pilar 1 Igualdad de Calidad de Vida</v>
      </c>
      <c r="N214" s="288" t="s">
        <v>681</v>
      </c>
      <c r="O214" s="287" t="s">
        <v>1144</v>
      </c>
      <c r="P214" s="285" t="s">
        <v>1145</v>
      </c>
      <c r="Q214" s="65"/>
      <c r="R214" s="66"/>
      <c r="S214" s="67"/>
      <c r="T214" s="68">
        <v>1</v>
      </c>
      <c r="U214" s="206">
        <v>114826626</v>
      </c>
      <c r="V214" s="69">
        <f t="shared" si="27"/>
        <v>114826626</v>
      </c>
      <c r="W214" s="135">
        <v>0</v>
      </c>
      <c r="X214" s="70">
        <v>44193</v>
      </c>
      <c r="Y214" s="70"/>
      <c r="Z214" s="70"/>
      <c r="AA214" s="71"/>
      <c r="AB214" s="71"/>
      <c r="AC214" s="71"/>
      <c r="AD214" s="173"/>
      <c r="AE214" s="136"/>
      <c r="AF214" s="70"/>
      <c r="AG214" s="65"/>
      <c r="AH214" s="57"/>
      <c r="AI214" s="57"/>
      <c r="AJ214" s="57"/>
      <c r="AK214" s="57"/>
      <c r="AL214" s="72">
        <f t="shared" si="26"/>
        <v>0</v>
      </c>
      <c r="AN214" s="112">
        <f>IF(SUMPRODUCT((A$14:A214=A214)*(B$14:B214=B214)*(D$14:D214=D214))&gt;1,0,1)</f>
        <v>1</v>
      </c>
      <c r="AO214" s="73" t="str">
        <f t="shared" si="22"/>
        <v>Contratos de prestación de servicios</v>
      </c>
      <c r="AP214" s="73" t="str">
        <f t="shared" si="23"/>
        <v>Licitación pública</v>
      </c>
      <c r="AQ214" s="74" t="str">
        <f>IF(ISBLANK(G214),1,IFERROR(VLOOKUP(G214,Tipo!$C$12:$C$27,1,FALSE),"NO"))</f>
        <v>NO</v>
      </c>
      <c r="AR214" s="73" t="str">
        <f t="shared" si="24"/>
        <v>Inversión</v>
      </c>
      <c r="AS214" s="73" t="str">
        <f>IF(ISBLANK(K214),1,IFERROR(VLOOKUP(K214,Eje_Pilar_Prop!C196:C297,1,FALSE),"NO"))</f>
        <v>NO</v>
      </c>
      <c r="AT214" s="73" t="str">
        <f t="shared" si="29"/>
        <v>SECOP II</v>
      </c>
      <c r="AU214" s="38">
        <f t="shared" si="25"/>
        <v>1</v>
      </c>
      <c r="AV214" s="73" t="str">
        <f t="shared" si="28"/>
        <v>Bogotá Mejor para Todos</v>
      </c>
    </row>
    <row r="215" spans="1:48" ht="45" customHeight="1">
      <c r="A215" s="57">
        <v>29</v>
      </c>
      <c r="B215" s="71">
        <v>2020</v>
      </c>
      <c r="C215" s="121"/>
      <c r="D215" s="287">
        <v>29</v>
      </c>
      <c r="E215" s="75" t="s">
        <v>237</v>
      </c>
      <c r="F215" s="58" t="s">
        <v>228</v>
      </c>
      <c r="G215" s="59" t="s">
        <v>257</v>
      </c>
      <c r="H215" s="60" t="s">
        <v>1146</v>
      </c>
      <c r="I215" s="61" t="s">
        <v>220</v>
      </c>
      <c r="J215" s="186" t="s">
        <v>267</v>
      </c>
      <c r="K215" s="62">
        <v>3</v>
      </c>
      <c r="L215" s="63" t="str">
        <f>IF(ISERROR(VLOOKUP(K215,Eje_Pilar_Prop!$C$2:$E$104,2,FALSE))," ",VLOOKUP(K215,Eje_Pilar_Prop!$C$2:$E$104,2,FALSE))</f>
        <v>Igualdad y autonomía para una Bogotá incluyente</v>
      </c>
      <c r="M215" s="63" t="str">
        <f>IF(ISERROR(VLOOKUP(K215,Eje_Pilar_Prop!$C$2:$E$104,3,FALSE))," ",VLOOKUP(K215,Eje_Pilar_Prop!$C$2:$E$104,3,FALSE))</f>
        <v>Pilar 1 Igualdad de Calidad de Vida</v>
      </c>
      <c r="N215" s="288" t="s">
        <v>605</v>
      </c>
      <c r="O215" s="289" t="s">
        <v>1049</v>
      </c>
      <c r="P215" s="285" t="s">
        <v>1147</v>
      </c>
      <c r="Q215" s="206">
        <v>350000000</v>
      </c>
      <c r="R215" s="66"/>
      <c r="S215" s="67"/>
      <c r="T215" s="68"/>
      <c r="U215" s="65"/>
      <c r="V215" s="69">
        <f t="shared" si="27"/>
        <v>350000000</v>
      </c>
      <c r="W215" s="206">
        <v>350000000</v>
      </c>
      <c r="X215" s="70"/>
      <c r="Y215" s="70"/>
      <c r="Z215" s="70"/>
      <c r="AA215" s="71"/>
      <c r="AB215" s="71"/>
      <c r="AC215" s="71"/>
      <c r="AD215" s="173"/>
      <c r="AE215" s="136"/>
      <c r="AF215" s="70"/>
      <c r="AG215" s="65"/>
      <c r="AH215" s="57"/>
      <c r="AI215" s="57"/>
      <c r="AJ215" s="57"/>
      <c r="AK215" s="57"/>
      <c r="AL215" s="72">
        <f t="shared" si="26"/>
        <v>1</v>
      </c>
      <c r="AN215" s="112">
        <f>IF(SUMPRODUCT((A$14:A215=A215)*(B$14:B215=B215)*(D$14:D215=D215))&gt;1,0,1)</f>
        <v>1</v>
      </c>
      <c r="AO215" s="73" t="str">
        <f t="shared" si="22"/>
        <v xml:space="preserve">Convenios de apoyo y/o convenios de asociación </v>
      </c>
      <c r="AP215" s="73" t="str">
        <f t="shared" si="23"/>
        <v>Régimen especial</v>
      </c>
      <c r="AQ215" s="74" t="str">
        <f>IF(ISBLANK(G215),1,IFERROR(VLOOKUP(G215,Tipo!$C$12:$C$27,1,FALSE),"NO"))</f>
        <v>NO</v>
      </c>
      <c r="AR215" s="73" t="str">
        <f t="shared" si="24"/>
        <v>Inversión</v>
      </c>
      <c r="AS215" s="73" t="str">
        <f>IF(ISBLANK(K215),1,IFERROR(VLOOKUP(K215,Eje_Pilar_Prop!C197:C298,1,FALSE),"NO"))</f>
        <v>NO</v>
      </c>
      <c r="AT215" s="73">
        <f t="shared" si="29"/>
        <v>1</v>
      </c>
      <c r="AU215" s="38">
        <f t="shared" si="25"/>
        <v>1</v>
      </c>
      <c r="AV215" s="73" t="str">
        <f t="shared" si="28"/>
        <v>Bogotá Mejor para Todos</v>
      </c>
    </row>
    <row r="216" spans="1:48" ht="45" customHeight="1">
      <c r="A216" s="57">
        <v>29</v>
      </c>
      <c r="B216" s="71">
        <v>2020</v>
      </c>
      <c r="C216" s="121"/>
      <c r="D216" s="287">
        <v>29</v>
      </c>
      <c r="E216" s="75" t="s">
        <v>237</v>
      </c>
      <c r="F216" s="58" t="s">
        <v>228</v>
      </c>
      <c r="G216" s="59" t="s">
        <v>257</v>
      </c>
      <c r="H216" s="60" t="s">
        <v>1146</v>
      </c>
      <c r="I216" s="61" t="s">
        <v>220</v>
      </c>
      <c r="J216" s="186" t="s">
        <v>267</v>
      </c>
      <c r="K216" s="62">
        <v>3</v>
      </c>
      <c r="L216" s="63" t="str">
        <f>IF(ISERROR(VLOOKUP(K216,Eje_Pilar_Prop!$C$2:$E$104,2,FALSE))," ",VLOOKUP(K216,Eje_Pilar_Prop!$C$2:$E$104,2,FALSE))</f>
        <v>Igualdad y autonomía para una Bogotá incluyente</v>
      </c>
      <c r="M216" s="63" t="str">
        <f>IF(ISERROR(VLOOKUP(K216,Eje_Pilar_Prop!$C$2:$E$104,3,FALSE))," ",VLOOKUP(K216,Eje_Pilar_Prop!$C$2:$E$104,3,FALSE))</f>
        <v>Pilar 1 Igualdad de Calidad de Vida</v>
      </c>
      <c r="N216" s="288" t="s">
        <v>605</v>
      </c>
      <c r="O216" s="289" t="s">
        <v>1049</v>
      </c>
      <c r="P216" s="285" t="s">
        <v>1147</v>
      </c>
      <c r="Q216" s="206">
        <v>531000000</v>
      </c>
      <c r="R216" s="66"/>
      <c r="S216" s="67"/>
      <c r="T216" s="68">
        <v>1</v>
      </c>
      <c r="U216" s="206">
        <v>266100000</v>
      </c>
      <c r="V216" s="69">
        <f t="shared" si="27"/>
        <v>797100000</v>
      </c>
      <c r="W216" s="206">
        <v>264218669</v>
      </c>
      <c r="X216" s="70"/>
      <c r="Y216" s="70"/>
      <c r="Z216" s="70"/>
      <c r="AA216" s="71"/>
      <c r="AB216" s="71"/>
      <c r="AC216" s="71"/>
      <c r="AD216" s="173"/>
      <c r="AE216" s="136"/>
      <c r="AF216" s="70"/>
      <c r="AG216" s="65"/>
      <c r="AH216" s="57"/>
      <c r="AI216" s="57"/>
      <c r="AJ216" s="57"/>
      <c r="AK216" s="57"/>
      <c r="AL216" s="72">
        <f t="shared" si="26"/>
        <v>0.33147493288169616</v>
      </c>
      <c r="AN216" s="112">
        <f>IF(SUMPRODUCT((A$14:A216=A216)*(B$14:B216=B216)*(D$14:D216=D216))&gt;1,0,1)</f>
        <v>0</v>
      </c>
      <c r="AO216" s="73" t="str">
        <f t="shared" ref="AO216:AO279" si="30">IF(ISBLANK(E216),1,IFERROR(VLOOKUP(E216,tipo,1,FALSE),"NO"))</f>
        <v xml:space="preserve">Convenios de apoyo y/o convenios de asociación </v>
      </c>
      <c r="AP216" s="73" t="str">
        <f t="shared" ref="AP216:AP279" si="31">IF(ISBLANK(F216),1,IFERROR(VLOOKUP(F216,modal,1,FALSE),"NO"))</f>
        <v>Régimen especial</v>
      </c>
      <c r="AQ216" s="74" t="str">
        <f>IF(ISBLANK(G216),1,IFERROR(VLOOKUP(G216,Tipo!$C$12:$C$27,1,FALSE),"NO"))</f>
        <v>NO</v>
      </c>
      <c r="AR216" s="73" t="str">
        <f t="shared" ref="AR216:AR279" si="32">IF(ISBLANK(I216),1,IFERROR(VLOOKUP(I216,afectacion,1,FALSE),"NO"))</f>
        <v>Inversión</v>
      </c>
      <c r="AS216" s="73" t="str">
        <f>IF(ISBLANK(K216),1,IFERROR(VLOOKUP(K216,Eje_Pilar_Prop!C198:C299,1,FALSE),"NO"))</f>
        <v>NO</v>
      </c>
      <c r="AT216" s="73">
        <f t="shared" si="29"/>
        <v>1</v>
      </c>
      <c r="AU216" s="38">
        <f t="shared" si="25"/>
        <v>1</v>
      </c>
      <c r="AV216" s="73" t="str">
        <f t="shared" si="28"/>
        <v>Bogotá Mejor para Todos</v>
      </c>
    </row>
    <row r="217" spans="1:48" ht="45" customHeight="1">
      <c r="A217" s="57">
        <v>8</v>
      </c>
      <c r="B217" s="71">
        <v>2020</v>
      </c>
      <c r="C217" s="121"/>
      <c r="D217" s="287">
        <v>8</v>
      </c>
      <c r="E217" s="75" t="s">
        <v>150</v>
      </c>
      <c r="F217" s="58"/>
      <c r="G217" s="59"/>
      <c r="H217" s="60" t="s">
        <v>1148</v>
      </c>
      <c r="I217" s="61" t="s">
        <v>220</v>
      </c>
      <c r="J217" s="186" t="s">
        <v>267</v>
      </c>
      <c r="K217" s="62">
        <v>45</v>
      </c>
      <c r="L217" s="63" t="str">
        <f>IF(ISERROR(VLOOKUP(K217,Eje_Pilar_Prop!$C$2:$E$104,2,FALSE))," ",VLOOKUP(K217,Eje_Pilar_Prop!$C$2:$E$104,2,FALSE))</f>
        <v>Gobernanza e influencia local, regional e internacional</v>
      </c>
      <c r="M217" s="63" t="str">
        <f>IF(ISERROR(VLOOKUP(K217,Eje_Pilar_Prop!$C$2:$E$104,3,FALSE))," ",VLOOKUP(K217,Eje_Pilar_Prop!$C$2:$E$104,3,FALSE))</f>
        <v>Eje Transversal 4 Gobierno Legitimo, Fortalecimiento Local y Eficiencia</v>
      </c>
      <c r="N217" s="288" t="s">
        <v>523</v>
      </c>
      <c r="O217" s="289" t="s">
        <v>1150</v>
      </c>
      <c r="P217" s="285" t="s">
        <v>1149</v>
      </c>
      <c r="Q217" s="206">
        <v>4509000</v>
      </c>
      <c r="R217" s="66"/>
      <c r="S217" s="67"/>
      <c r="T217" s="68"/>
      <c r="U217" s="65"/>
      <c r="V217" s="69">
        <f t="shared" si="27"/>
        <v>4509000</v>
      </c>
      <c r="W217" s="135">
        <v>2227900</v>
      </c>
      <c r="X217" s="70"/>
      <c r="Y217" s="70"/>
      <c r="Z217" s="70"/>
      <c r="AA217" s="71"/>
      <c r="AB217" s="71"/>
      <c r="AC217" s="71"/>
      <c r="AD217" s="173"/>
      <c r="AE217" s="136"/>
      <c r="AF217" s="70"/>
      <c r="AG217" s="65"/>
      <c r="AH217" s="57"/>
      <c r="AI217" s="57"/>
      <c r="AJ217" s="57"/>
      <c r="AK217" s="57"/>
      <c r="AL217" s="72">
        <f t="shared" si="26"/>
        <v>0.49410068751386116</v>
      </c>
      <c r="AN217" s="112">
        <f>IF(SUMPRODUCT((A$14:A217=A217)*(B$14:B217=B217)*(D$14:D217=D217))&gt;1,0,1)</f>
        <v>1</v>
      </c>
      <c r="AO217" s="73" t="str">
        <f t="shared" si="30"/>
        <v>Otros gastos</v>
      </c>
      <c r="AP217" s="73">
        <f t="shared" si="31"/>
        <v>1</v>
      </c>
      <c r="AQ217" s="74">
        <f>IF(ISBLANK(G217),1,IFERROR(VLOOKUP(G217,Tipo!$C$12:$C$27,1,FALSE),"NO"))</f>
        <v>1</v>
      </c>
      <c r="AR217" s="73" t="str">
        <f t="shared" si="32"/>
        <v>Inversión</v>
      </c>
      <c r="AS217" s="73" t="str">
        <f>IF(ISBLANK(K217),1,IFERROR(VLOOKUP(K217,Eje_Pilar_Prop!C199:C300,1,FALSE),"NO"))</f>
        <v>NO</v>
      </c>
      <c r="AT217" s="73">
        <f t="shared" si="29"/>
        <v>1</v>
      </c>
      <c r="AU217" s="38">
        <f t="shared" si="25"/>
        <v>1</v>
      </c>
      <c r="AV217" s="73" t="str">
        <f t="shared" si="28"/>
        <v>Bogotá Mejor para Todos</v>
      </c>
    </row>
    <row r="218" spans="1:48" ht="45" customHeight="1">
      <c r="A218" s="57">
        <v>15</v>
      </c>
      <c r="B218" s="71">
        <v>2020</v>
      </c>
      <c r="C218" s="121"/>
      <c r="D218" s="287">
        <v>15</v>
      </c>
      <c r="E218" s="75" t="s">
        <v>150</v>
      </c>
      <c r="F218" s="58"/>
      <c r="G218" s="59"/>
      <c r="H218" s="60" t="s">
        <v>1151</v>
      </c>
      <c r="I218" s="61" t="s">
        <v>220</v>
      </c>
      <c r="J218" s="186" t="s">
        <v>267</v>
      </c>
      <c r="K218" s="62">
        <v>45</v>
      </c>
      <c r="L218" s="63" t="str">
        <f>IF(ISERROR(VLOOKUP(K218,Eje_Pilar_Prop!$C$2:$E$104,2,FALSE))," ",VLOOKUP(K218,Eje_Pilar_Prop!$C$2:$E$104,2,FALSE))</f>
        <v>Gobernanza e influencia local, regional e internacional</v>
      </c>
      <c r="M218" s="63" t="str">
        <f>IF(ISERROR(VLOOKUP(K218,Eje_Pilar_Prop!$C$2:$E$104,3,FALSE))," ",VLOOKUP(K218,Eje_Pilar_Prop!$C$2:$E$104,3,FALSE))</f>
        <v>Eje Transversal 4 Gobierno Legitimo, Fortalecimiento Local y Eficiencia</v>
      </c>
      <c r="N218" s="288" t="s">
        <v>523</v>
      </c>
      <c r="O218" s="289" t="s">
        <v>1049</v>
      </c>
      <c r="P218" s="285" t="s">
        <v>1152</v>
      </c>
      <c r="Q218" s="206">
        <v>2000</v>
      </c>
      <c r="R218" s="66"/>
      <c r="S218" s="67"/>
      <c r="T218" s="68"/>
      <c r="U218" s="65"/>
      <c r="V218" s="69">
        <f t="shared" si="27"/>
        <v>2000</v>
      </c>
      <c r="W218" s="206">
        <v>1300</v>
      </c>
      <c r="X218" s="70"/>
      <c r="Y218" s="70"/>
      <c r="Z218" s="70"/>
      <c r="AA218" s="71"/>
      <c r="AB218" s="71"/>
      <c r="AC218" s="71"/>
      <c r="AD218" s="173"/>
      <c r="AE218" s="136"/>
      <c r="AF218" s="70"/>
      <c r="AG218" s="65"/>
      <c r="AH218" s="57"/>
      <c r="AI218" s="57"/>
      <c r="AJ218" s="57"/>
      <c r="AK218" s="57"/>
      <c r="AL218" s="72">
        <f t="shared" si="26"/>
        <v>0.65</v>
      </c>
      <c r="AN218" s="112">
        <f>IF(SUMPRODUCT((A$14:A218=A218)*(B$14:B218=B218)*(D$14:D218=D218))&gt;1,0,1)</f>
        <v>1</v>
      </c>
      <c r="AO218" s="73" t="str">
        <f t="shared" si="30"/>
        <v>Otros gastos</v>
      </c>
      <c r="AP218" s="73">
        <f t="shared" si="31"/>
        <v>1</v>
      </c>
      <c r="AQ218" s="74">
        <f>IF(ISBLANK(G218),1,IFERROR(VLOOKUP(G218,Tipo!$C$12:$C$27,1,FALSE),"NO"))</f>
        <v>1</v>
      </c>
      <c r="AR218" s="73" t="str">
        <f t="shared" si="32"/>
        <v>Inversión</v>
      </c>
      <c r="AS218" s="73" t="str">
        <f>IF(ISBLANK(K218),1,IFERROR(VLOOKUP(K218,Eje_Pilar_Prop!C200:C301,1,FALSE),"NO"))</f>
        <v>NO</v>
      </c>
      <c r="AT218" s="73">
        <f t="shared" si="29"/>
        <v>1</v>
      </c>
      <c r="AU218" s="38">
        <f t="shared" si="25"/>
        <v>1</v>
      </c>
      <c r="AV218" s="73" t="str">
        <f t="shared" si="28"/>
        <v>Bogotá Mejor para Todos</v>
      </c>
    </row>
    <row r="219" spans="1:48" ht="45" customHeight="1">
      <c r="A219" s="57">
        <v>15</v>
      </c>
      <c r="B219" s="71">
        <v>2020</v>
      </c>
      <c r="C219" s="121"/>
      <c r="D219" s="287">
        <v>15</v>
      </c>
      <c r="E219" s="75" t="s">
        <v>150</v>
      </c>
      <c r="F219" s="58"/>
      <c r="G219" s="59"/>
      <c r="H219" s="60" t="s">
        <v>1151</v>
      </c>
      <c r="I219" s="61" t="s">
        <v>220</v>
      </c>
      <c r="J219" s="186" t="s">
        <v>267</v>
      </c>
      <c r="K219" s="62">
        <v>45</v>
      </c>
      <c r="L219" s="63" t="str">
        <f>IF(ISERROR(VLOOKUP(K219,Eje_Pilar_Prop!$C$2:$E$104,2,FALSE))," ",VLOOKUP(K219,Eje_Pilar_Prop!$C$2:$E$104,2,FALSE))</f>
        <v>Gobernanza e influencia local, regional e internacional</v>
      </c>
      <c r="M219" s="63" t="str">
        <f>IF(ISERROR(VLOOKUP(K219,Eje_Pilar_Prop!$C$2:$E$104,3,FALSE))," ",VLOOKUP(K219,Eje_Pilar_Prop!$C$2:$E$104,3,FALSE))</f>
        <v>Eje Transversal 4 Gobierno Legitimo, Fortalecimiento Local y Eficiencia</v>
      </c>
      <c r="N219" s="288" t="s">
        <v>523</v>
      </c>
      <c r="O219" s="173"/>
      <c r="P219" s="285" t="s">
        <v>1153</v>
      </c>
      <c r="Q219" s="206">
        <v>3800</v>
      </c>
      <c r="R219" s="66"/>
      <c r="S219" s="67"/>
      <c r="T219" s="68"/>
      <c r="U219" s="65"/>
      <c r="V219" s="69">
        <f t="shared" si="27"/>
        <v>3800</v>
      </c>
      <c r="W219" s="206">
        <v>2500</v>
      </c>
      <c r="X219" s="70"/>
      <c r="Y219" s="70"/>
      <c r="Z219" s="70"/>
      <c r="AA219" s="71"/>
      <c r="AB219" s="71"/>
      <c r="AC219" s="71"/>
      <c r="AD219" s="173"/>
      <c r="AE219" s="136"/>
      <c r="AF219" s="70"/>
      <c r="AG219" s="65"/>
      <c r="AH219" s="57"/>
      <c r="AI219" s="57"/>
      <c r="AJ219" s="57"/>
      <c r="AK219" s="57"/>
      <c r="AL219" s="72">
        <f t="shared" si="26"/>
        <v>0.65789473684210531</v>
      </c>
      <c r="AN219" s="112">
        <f>IF(SUMPRODUCT((A$14:A219=A219)*(B$14:B219=B219)*(D$14:D219=D219))&gt;1,0,1)</f>
        <v>0</v>
      </c>
      <c r="AO219" s="73" t="str">
        <f t="shared" si="30"/>
        <v>Otros gastos</v>
      </c>
      <c r="AP219" s="73">
        <f t="shared" si="31"/>
        <v>1</v>
      </c>
      <c r="AQ219" s="74">
        <f>IF(ISBLANK(G219),1,IFERROR(VLOOKUP(G219,Tipo!$C$12:$C$27,1,FALSE),"NO"))</f>
        <v>1</v>
      </c>
      <c r="AR219" s="73" t="str">
        <f t="shared" si="32"/>
        <v>Inversión</v>
      </c>
      <c r="AS219" s="73" t="str">
        <f>IF(ISBLANK(K219),1,IFERROR(VLOOKUP(K219,Eje_Pilar_Prop!C201:C302,1,FALSE),"NO"))</f>
        <v>NO</v>
      </c>
      <c r="AT219" s="73">
        <f t="shared" si="29"/>
        <v>1</v>
      </c>
      <c r="AU219" s="38">
        <f t="shared" si="25"/>
        <v>1</v>
      </c>
      <c r="AV219" s="73" t="str">
        <f t="shared" si="28"/>
        <v>Bogotá Mejor para Todos</v>
      </c>
    </row>
    <row r="220" spans="1:48" ht="45" customHeight="1">
      <c r="A220" s="57">
        <v>15</v>
      </c>
      <c r="B220" s="71">
        <v>2020</v>
      </c>
      <c r="C220" s="121"/>
      <c r="D220" s="287">
        <v>15</v>
      </c>
      <c r="E220" s="75" t="s">
        <v>150</v>
      </c>
      <c r="F220" s="58"/>
      <c r="G220" s="59"/>
      <c r="H220" s="60" t="s">
        <v>1151</v>
      </c>
      <c r="I220" s="61" t="s">
        <v>220</v>
      </c>
      <c r="J220" s="186" t="s">
        <v>267</v>
      </c>
      <c r="K220" s="62">
        <v>45</v>
      </c>
      <c r="L220" s="63" t="str">
        <f>IF(ISERROR(VLOOKUP(K220,Eje_Pilar_Prop!$C$2:$E$104,2,FALSE))," ",VLOOKUP(K220,Eje_Pilar_Prop!$C$2:$E$104,2,FALSE))</f>
        <v>Gobernanza e influencia local, regional e internacional</v>
      </c>
      <c r="M220" s="63" t="str">
        <f>IF(ISERROR(VLOOKUP(K220,Eje_Pilar_Prop!$C$2:$E$104,3,FALSE))," ",VLOOKUP(K220,Eje_Pilar_Prop!$C$2:$E$104,3,FALSE))</f>
        <v>Eje Transversal 4 Gobierno Legitimo, Fortalecimiento Local y Eficiencia</v>
      </c>
      <c r="N220" s="288" t="s">
        <v>523</v>
      </c>
      <c r="O220" s="173"/>
      <c r="P220" s="285" t="s">
        <v>1154</v>
      </c>
      <c r="Q220" s="206">
        <v>2000</v>
      </c>
      <c r="R220" s="66"/>
      <c r="S220" s="67"/>
      <c r="T220" s="68"/>
      <c r="U220" s="65"/>
      <c r="V220" s="69">
        <f t="shared" si="27"/>
        <v>2000</v>
      </c>
      <c r="W220" s="206">
        <v>1300</v>
      </c>
      <c r="X220" s="70"/>
      <c r="Y220" s="70"/>
      <c r="Z220" s="70"/>
      <c r="AA220" s="71"/>
      <c r="AB220" s="71"/>
      <c r="AC220" s="71"/>
      <c r="AD220" s="173"/>
      <c r="AE220" s="136"/>
      <c r="AF220" s="70"/>
      <c r="AG220" s="65"/>
      <c r="AH220" s="57"/>
      <c r="AI220" s="57"/>
      <c r="AJ220" s="57"/>
      <c r="AK220" s="57"/>
      <c r="AL220" s="72">
        <f t="shared" si="26"/>
        <v>0.65</v>
      </c>
      <c r="AN220" s="112">
        <f>IF(SUMPRODUCT((A$14:A220=A220)*(B$14:B220=B220)*(D$14:D220=D220))&gt;1,0,1)</f>
        <v>0</v>
      </c>
      <c r="AO220" s="73" t="str">
        <f t="shared" si="30"/>
        <v>Otros gastos</v>
      </c>
      <c r="AP220" s="73">
        <f t="shared" si="31"/>
        <v>1</v>
      </c>
      <c r="AQ220" s="74">
        <f>IF(ISBLANK(G220),1,IFERROR(VLOOKUP(G220,Tipo!$C$12:$C$27,1,FALSE),"NO"))</f>
        <v>1</v>
      </c>
      <c r="AR220" s="73" t="str">
        <f t="shared" si="32"/>
        <v>Inversión</v>
      </c>
      <c r="AS220" s="73" t="str">
        <f>IF(ISBLANK(K220),1,IFERROR(VLOOKUP(K220,Eje_Pilar_Prop!C202:C303,1,FALSE),"NO"))</f>
        <v>NO</v>
      </c>
      <c r="AT220" s="73">
        <f t="shared" si="29"/>
        <v>1</v>
      </c>
      <c r="AU220" s="38">
        <f t="shared" ref="AU220:AU283" si="33">IF(OR(YEAR(X220)=2020,ISBLANK(X220)),1,"NO")</f>
        <v>1</v>
      </c>
      <c r="AV220" s="73" t="str">
        <f t="shared" si="28"/>
        <v>Bogotá Mejor para Todos</v>
      </c>
    </row>
    <row r="221" spans="1:48" ht="45" customHeight="1">
      <c r="A221" s="57">
        <v>15</v>
      </c>
      <c r="B221" s="71">
        <v>2020</v>
      </c>
      <c r="C221" s="121"/>
      <c r="D221" s="287">
        <v>15</v>
      </c>
      <c r="E221" s="75" t="s">
        <v>150</v>
      </c>
      <c r="F221" s="58"/>
      <c r="G221" s="59"/>
      <c r="H221" s="60" t="s">
        <v>1151</v>
      </c>
      <c r="I221" s="61" t="s">
        <v>220</v>
      </c>
      <c r="J221" s="186" t="s">
        <v>267</v>
      </c>
      <c r="K221" s="62">
        <v>45</v>
      </c>
      <c r="L221" s="63" t="str">
        <f>IF(ISERROR(VLOOKUP(K221,Eje_Pilar_Prop!$C$2:$E$104,2,FALSE))," ",VLOOKUP(K221,Eje_Pilar_Prop!$C$2:$E$104,2,FALSE))</f>
        <v>Gobernanza e influencia local, regional e internacional</v>
      </c>
      <c r="M221" s="63" t="str">
        <f>IF(ISERROR(VLOOKUP(K221,Eje_Pilar_Prop!$C$2:$E$104,3,FALSE))," ",VLOOKUP(K221,Eje_Pilar_Prop!$C$2:$E$104,3,FALSE))</f>
        <v>Eje Transversal 4 Gobierno Legitimo, Fortalecimiento Local y Eficiencia</v>
      </c>
      <c r="N221" s="288" t="s">
        <v>523</v>
      </c>
      <c r="O221" s="173"/>
      <c r="P221" s="285" t="s">
        <v>1155</v>
      </c>
      <c r="Q221" s="206">
        <v>1700</v>
      </c>
      <c r="R221" s="66"/>
      <c r="S221" s="67"/>
      <c r="T221" s="68"/>
      <c r="U221" s="65"/>
      <c r="V221" s="69">
        <f t="shared" si="27"/>
        <v>1700</v>
      </c>
      <c r="W221" s="206">
        <v>1700</v>
      </c>
      <c r="X221" s="70"/>
      <c r="Y221" s="70"/>
      <c r="Z221" s="70"/>
      <c r="AA221" s="71"/>
      <c r="AB221" s="71"/>
      <c r="AC221" s="71"/>
      <c r="AD221" s="173"/>
      <c r="AE221" s="136"/>
      <c r="AF221" s="70"/>
      <c r="AG221" s="65"/>
      <c r="AH221" s="57"/>
      <c r="AI221" s="57"/>
      <c r="AJ221" s="57"/>
      <c r="AK221" s="57"/>
      <c r="AL221" s="72">
        <f t="shared" si="26"/>
        <v>1</v>
      </c>
      <c r="AN221" s="112">
        <f>IF(SUMPRODUCT((A$14:A221=A221)*(B$14:B221=B221)*(D$14:D221=D221))&gt;1,0,1)</f>
        <v>0</v>
      </c>
      <c r="AO221" s="73" t="str">
        <f t="shared" si="30"/>
        <v>Otros gastos</v>
      </c>
      <c r="AP221" s="73">
        <f t="shared" si="31"/>
        <v>1</v>
      </c>
      <c r="AQ221" s="74">
        <f>IF(ISBLANK(G221),1,IFERROR(VLOOKUP(G221,Tipo!$C$12:$C$27,1,FALSE),"NO"))</f>
        <v>1</v>
      </c>
      <c r="AR221" s="73" t="str">
        <f t="shared" si="32"/>
        <v>Inversión</v>
      </c>
      <c r="AS221" s="73" t="str">
        <f>IF(ISBLANK(K221),1,IFERROR(VLOOKUP(K221,Eje_Pilar_Prop!C203:C304,1,FALSE),"NO"))</f>
        <v>NO</v>
      </c>
      <c r="AT221" s="73">
        <f t="shared" si="29"/>
        <v>1</v>
      </c>
      <c r="AU221" s="38">
        <f t="shared" si="33"/>
        <v>1</v>
      </c>
      <c r="AV221" s="73" t="str">
        <f t="shared" si="28"/>
        <v>Bogotá Mejor para Todos</v>
      </c>
    </row>
    <row r="222" spans="1:48" ht="45" customHeight="1">
      <c r="A222" s="57">
        <v>15</v>
      </c>
      <c r="B222" s="71">
        <v>2020</v>
      </c>
      <c r="C222" s="121"/>
      <c r="D222" s="287">
        <v>15</v>
      </c>
      <c r="E222" s="75" t="s">
        <v>150</v>
      </c>
      <c r="F222" s="58"/>
      <c r="G222" s="59"/>
      <c r="H222" s="60" t="s">
        <v>1151</v>
      </c>
      <c r="I222" s="61" t="s">
        <v>220</v>
      </c>
      <c r="J222" s="186" t="s">
        <v>267</v>
      </c>
      <c r="K222" s="62">
        <v>45</v>
      </c>
      <c r="L222" s="63" t="str">
        <f>IF(ISERROR(VLOOKUP(K222,Eje_Pilar_Prop!$C$2:$E$104,2,FALSE))," ",VLOOKUP(K222,Eje_Pilar_Prop!$C$2:$E$104,2,FALSE))</f>
        <v>Gobernanza e influencia local, regional e internacional</v>
      </c>
      <c r="M222" s="63" t="str">
        <f>IF(ISERROR(VLOOKUP(K222,Eje_Pilar_Prop!$C$2:$E$104,3,FALSE))," ",VLOOKUP(K222,Eje_Pilar_Prop!$C$2:$E$104,3,FALSE))</f>
        <v>Eje Transversal 4 Gobierno Legitimo, Fortalecimiento Local y Eficiencia</v>
      </c>
      <c r="N222" s="288" t="s">
        <v>523</v>
      </c>
      <c r="O222" s="173"/>
      <c r="P222" s="285" t="s">
        <v>1156</v>
      </c>
      <c r="Q222" s="206">
        <v>3500</v>
      </c>
      <c r="R222" s="66"/>
      <c r="S222" s="67"/>
      <c r="T222" s="68"/>
      <c r="U222" s="65"/>
      <c r="V222" s="69">
        <f t="shared" si="27"/>
        <v>3500</v>
      </c>
      <c r="W222" s="206">
        <v>3500</v>
      </c>
      <c r="X222" s="70"/>
      <c r="Y222" s="70"/>
      <c r="Z222" s="70"/>
      <c r="AA222" s="71"/>
      <c r="AB222" s="71"/>
      <c r="AC222" s="71"/>
      <c r="AD222" s="173"/>
      <c r="AE222" s="136"/>
      <c r="AF222" s="70"/>
      <c r="AG222" s="65"/>
      <c r="AH222" s="57"/>
      <c r="AI222" s="57"/>
      <c r="AJ222" s="57"/>
      <c r="AK222" s="57"/>
      <c r="AL222" s="72">
        <f t="shared" ref="AL222:AL285" si="34">IF(ISERROR(W222/V222),"-",(W222/V222))</f>
        <v>1</v>
      </c>
      <c r="AN222" s="112">
        <f>IF(SUMPRODUCT((A$14:A222=A222)*(B$14:B222=B222)*(D$14:D222=D222))&gt;1,0,1)</f>
        <v>0</v>
      </c>
      <c r="AO222" s="73" t="str">
        <f t="shared" si="30"/>
        <v>Otros gastos</v>
      </c>
      <c r="AP222" s="73">
        <f t="shared" si="31"/>
        <v>1</v>
      </c>
      <c r="AQ222" s="74">
        <f>IF(ISBLANK(G222),1,IFERROR(VLOOKUP(G222,Tipo!$C$12:$C$27,1,FALSE),"NO"))</f>
        <v>1</v>
      </c>
      <c r="AR222" s="73" t="str">
        <f t="shared" si="32"/>
        <v>Inversión</v>
      </c>
      <c r="AS222" s="73" t="str">
        <f>IF(ISBLANK(K222),1,IFERROR(VLOOKUP(K222,Eje_Pilar_Prop!C204:C305,1,FALSE),"NO"))</f>
        <v>NO</v>
      </c>
      <c r="AT222" s="73">
        <f t="shared" si="29"/>
        <v>1</v>
      </c>
      <c r="AU222" s="38">
        <f t="shared" si="33"/>
        <v>1</v>
      </c>
      <c r="AV222" s="73" t="str">
        <f t="shared" si="28"/>
        <v>Bogotá Mejor para Todos</v>
      </c>
    </row>
    <row r="223" spans="1:48" ht="45" customHeight="1">
      <c r="A223" s="57">
        <v>15</v>
      </c>
      <c r="B223" s="71">
        <v>2020</v>
      </c>
      <c r="C223" s="121"/>
      <c r="D223" s="287">
        <v>15</v>
      </c>
      <c r="E223" s="75" t="s">
        <v>150</v>
      </c>
      <c r="F223" s="58"/>
      <c r="G223" s="59"/>
      <c r="H223" s="60" t="s">
        <v>1151</v>
      </c>
      <c r="I223" s="61" t="s">
        <v>220</v>
      </c>
      <c r="J223" s="186" t="s">
        <v>267</v>
      </c>
      <c r="K223" s="62">
        <v>45</v>
      </c>
      <c r="L223" s="63" t="str">
        <f>IF(ISERROR(VLOOKUP(K223,Eje_Pilar_Prop!$C$2:$E$104,2,FALSE))," ",VLOOKUP(K223,Eje_Pilar_Prop!$C$2:$E$104,2,FALSE))</f>
        <v>Gobernanza e influencia local, regional e internacional</v>
      </c>
      <c r="M223" s="63" t="str">
        <f>IF(ISERROR(VLOOKUP(K223,Eje_Pilar_Prop!$C$2:$E$104,3,FALSE))," ",VLOOKUP(K223,Eje_Pilar_Prop!$C$2:$E$104,3,FALSE))</f>
        <v>Eje Transversal 4 Gobierno Legitimo, Fortalecimiento Local y Eficiencia</v>
      </c>
      <c r="N223" s="288" t="s">
        <v>523</v>
      </c>
      <c r="O223" s="173"/>
      <c r="P223" s="285" t="s">
        <v>1157</v>
      </c>
      <c r="Q223" s="206">
        <v>1700</v>
      </c>
      <c r="R223" s="66"/>
      <c r="S223" s="67"/>
      <c r="T223" s="68"/>
      <c r="U223" s="65"/>
      <c r="V223" s="69">
        <f t="shared" ref="V223:V286" si="35">+Q223+S223+U223</f>
        <v>1700</v>
      </c>
      <c r="W223" s="206">
        <v>1700</v>
      </c>
      <c r="X223" s="70"/>
      <c r="Y223" s="70"/>
      <c r="Z223" s="70"/>
      <c r="AA223" s="71"/>
      <c r="AB223" s="71"/>
      <c r="AC223" s="71"/>
      <c r="AD223" s="173"/>
      <c r="AE223" s="136"/>
      <c r="AF223" s="70"/>
      <c r="AG223" s="65"/>
      <c r="AH223" s="57"/>
      <c r="AI223" s="57"/>
      <c r="AJ223" s="57"/>
      <c r="AK223" s="57"/>
      <c r="AL223" s="72">
        <f t="shared" si="34"/>
        <v>1</v>
      </c>
      <c r="AN223" s="112">
        <f>IF(SUMPRODUCT((A$14:A223=A223)*(B$14:B223=B223)*(D$14:D223=D223))&gt;1,0,1)</f>
        <v>0</v>
      </c>
      <c r="AO223" s="73" t="str">
        <f t="shared" si="30"/>
        <v>Otros gastos</v>
      </c>
      <c r="AP223" s="73">
        <f t="shared" si="31"/>
        <v>1</v>
      </c>
      <c r="AQ223" s="74">
        <f>IF(ISBLANK(G223),1,IFERROR(VLOOKUP(G223,Tipo!$C$12:$C$27,1,FALSE),"NO"))</f>
        <v>1</v>
      </c>
      <c r="AR223" s="73" t="str">
        <f t="shared" si="32"/>
        <v>Inversión</v>
      </c>
      <c r="AS223" s="73" t="str">
        <f>IF(ISBLANK(K223),1,IFERROR(VLOOKUP(K223,Eje_Pilar_Prop!C205:C306,1,FALSE),"NO"))</f>
        <v>NO</v>
      </c>
      <c r="AT223" s="73">
        <f t="shared" si="29"/>
        <v>1</v>
      </c>
      <c r="AU223" s="38">
        <f t="shared" si="33"/>
        <v>1</v>
      </c>
      <c r="AV223" s="73" t="str">
        <f t="shared" si="28"/>
        <v>Bogotá Mejor para Todos</v>
      </c>
    </row>
    <row r="224" spans="1:48" ht="45" customHeight="1">
      <c r="A224" s="57">
        <v>15</v>
      </c>
      <c r="B224" s="71">
        <v>2020</v>
      </c>
      <c r="C224" s="121"/>
      <c r="D224" s="287">
        <v>15</v>
      </c>
      <c r="E224" s="75" t="s">
        <v>150</v>
      </c>
      <c r="F224" s="58"/>
      <c r="G224" s="59"/>
      <c r="H224" s="60" t="s">
        <v>1151</v>
      </c>
      <c r="I224" s="61" t="s">
        <v>220</v>
      </c>
      <c r="J224" s="186" t="s">
        <v>267</v>
      </c>
      <c r="K224" s="62">
        <v>45</v>
      </c>
      <c r="L224" s="63" t="str">
        <f>IF(ISERROR(VLOOKUP(K224,Eje_Pilar_Prop!$C$2:$E$104,2,FALSE))," ",VLOOKUP(K224,Eje_Pilar_Prop!$C$2:$E$104,2,FALSE))</f>
        <v>Gobernanza e influencia local, regional e internacional</v>
      </c>
      <c r="M224" s="63" t="str">
        <f>IF(ISERROR(VLOOKUP(K224,Eje_Pilar_Prop!$C$2:$E$104,3,FALSE))," ",VLOOKUP(K224,Eje_Pilar_Prop!$C$2:$E$104,3,FALSE))</f>
        <v>Eje Transversal 4 Gobierno Legitimo, Fortalecimiento Local y Eficiencia</v>
      </c>
      <c r="N224" s="288" t="s">
        <v>523</v>
      </c>
      <c r="O224" s="173"/>
      <c r="P224" s="285" t="s">
        <v>1149</v>
      </c>
      <c r="Q224" s="206">
        <v>300</v>
      </c>
      <c r="R224" s="66"/>
      <c r="S224" s="67"/>
      <c r="T224" s="68"/>
      <c r="U224" s="65"/>
      <c r="V224" s="69">
        <f t="shared" si="35"/>
        <v>300</v>
      </c>
      <c r="W224" s="206">
        <v>200</v>
      </c>
      <c r="X224" s="70"/>
      <c r="Y224" s="70"/>
      <c r="Z224" s="70"/>
      <c r="AA224" s="71"/>
      <c r="AB224" s="71"/>
      <c r="AC224" s="71"/>
      <c r="AD224" s="173"/>
      <c r="AE224" s="136"/>
      <c r="AF224" s="70"/>
      <c r="AG224" s="65"/>
      <c r="AH224" s="57"/>
      <c r="AI224" s="57"/>
      <c r="AJ224" s="57"/>
      <c r="AK224" s="57"/>
      <c r="AL224" s="72">
        <f t="shared" si="34"/>
        <v>0.66666666666666663</v>
      </c>
      <c r="AN224" s="112">
        <f>IF(SUMPRODUCT((A$14:A224=A224)*(B$14:B224=B224)*(D$14:D224=D224))&gt;1,0,1)</f>
        <v>0</v>
      </c>
      <c r="AO224" s="73" t="str">
        <f t="shared" si="30"/>
        <v>Otros gastos</v>
      </c>
      <c r="AP224" s="73">
        <f t="shared" si="31"/>
        <v>1</v>
      </c>
      <c r="AQ224" s="74">
        <f>IF(ISBLANK(G224),1,IFERROR(VLOOKUP(G224,Tipo!$C$12:$C$27,1,FALSE),"NO"))</f>
        <v>1</v>
      </c>
      <c r="AR224" s="73" t="str">
        <f t="shared" si="32"/>
        <v>Inversión</v>
      </c>
      <c r="AS224" s="73" t="str">
        <f>IF(ISBLANK(K224),1,IFERROR(VLOOKUP(K224,Eje_Pilar_Prop!C206:C307,1,FALSE),"NO"))</f>
        <v>NO</v>
      </c>
      <c r="AT224" s="73">
        <f t="shared" si="29"/>
        <v>1</v>
      </c>
      <c r="AU224" s="38">
        <f t="shared" si="33"/>
        <v>1</v>
      </c>
      <c r="AV224" s="73" t="str">
        <f t="shared" si="28"/>
        <v>Bogotá Mejor para Todos</v>
      </c>
    </row>
    <row r="225" spans="1:48" ht="45" customHeight="1">
      <c r="A225" s="57">
        <v>31</v>
      </c>
      <c r="B225" s="71">
        <v>2020</v>
      </c>
      <c r="C225" s="121"/>
      <c r="D225" s="287">
        <v>15</v>
      </c>
      <c r="E225" s="75" t="s">
        <v>150</v>
      </c>
      <c r="F225" s="58"/>
      <c r="G225" s="59"/>
      <c r="H225" s="60" t="s">
        <v>1161</v>
      </c>
      <c r="I225" s="61" t="s">
        <v>220</v>
      </c>
      <c r="J225" s="186" t="s">
        <v>267</v>
      </c>
      <c r="K225" s="62">
        <v>3</v>
      </c>
      <c r="L225" s="63" t="str">
        <f>IF(ISERROR(VLOOKUP(K225,Eje_Pilar_Prop!$C$2:$E$104,2,FALSE))," ",VLOOKUP(K225,Eje_Pilar_Prop!$C$2:$E$104,2,FALSE))</f>
        <v>Igualdad y autonomía para una Bogotá incluyente</v>
      </c>
      <c r="M225" s="63" t="str">
        <f>IF(ISERROR(VLOOKUP(K225,Eje_Pilar_Prop!$C$2:$E$104,3,FALSE))," ",VLOOKUP(K225,Eje_Pilar_Prop!$C$2:$E$104,3,FALSE))</f>
        <v>Pilar 1 Igualdad de Calidad de Vida</v>
      </c>
      <c r="N225" s="288" t="s">
        <v>605</v>
      </c>
      <c r="O225" s="173"/>
      <c r="P225" s="285" t="s">
        <v>1160</v>
      </c>
      <c r="Q225" s="206">
        <v>173840694</v>
      </c>
      <c r="R225" s="66"/>
      <c r="S225" s="67"/>
      <c r="T225" s="68"/>
      <c r="U225" s="65"/>
      <c r="V225" s="69">
        <f t="shared" si="35"/>
        <v>173840694</v>
      </c>
      <c r="W225" s="206">
        <v>173840694</v>
      </c>
      <c r="X225" s="70"/>
      <c r="Y225" s="70"/>
      <c r="Z225" s="70"/>
      <c r="AA225" s="71"/>
      <c r="AB225" s="71"/>
      <c r="AC225" s="71"/>
      <c r="AD225" s="173"/>
      <c r="AE225" s="136"/>
      <c r="AF225" s="70"/>
      <c r="AG225" s="65"/>
      <c r="AH225" s="57"/>
      <c r="AI225" s="57"/>
      <c r="AJ225" s="57"/>
      <c r="AK225" s="57"/>
      <c r="AL225" s="72">
        <f t="shared" si="34"/>
        <v>1</v>
      </c>
      <c r="AN225" s="112">
        <f>IF(SUMPRODUCT((A$14:A225=A225)*(B$14:B225=B225)*(D$14:D225=D225))&gt;1,0,1)</f>
        <v>1</v>
      </c>
      <c r="AO225" s="73" t="str">
        <f t="shared" si="30"/>
        <v>Otros gastos</v>
      </c>
      <c r="AP225" s="73">
        <f t="shared" si="31"/>
        <v>1</v>
      </c>
      <c r="AQ225" s="74">
        <f>IF(ISBLANK(G225),1,IFERROR(VLOOKUP(G225,Tipo!$C$12:$C$27,1,FALSE),"NO"))</f>
        <v>1</v>
      </c>
      <c r="AR225" s="73" t="str">
        <f t="shared" si="32"/>
        <v>Inversión</v>
      </c>
      <c r="AS225" s="73" t="str">
        <f>IF(ISBLANK(K225),1,IFERROR(VLOOKUP(K225,Eje_Pilar_Prop!C207:C308,1,FALSE),"NO"))</f>
        <v>NO</v>
      </c>
      <c r="AT225" s="73">
        <f t="shared" si="29"/>
        <v>1</v>
      </c>
      <c r="AU225" s="38">
        <f t="shared" si="33"/>
        <v>1</v>
      </c>
      <c r="AV225" s="73" t="str">
        <f t="shared" si="28"/>
        <v>Bogotá Mejor para Todos</v>
      </c>
    </row>
    <row r="226" spans="1:48" ht="45" customHeight="1">
      <c r="A226" s="57">
        <v>31</v>
      </c>
      <c r="B226" s="71">
        <v>2020</v>
      </c>
      <c r="C226" s="121"/>
      <c r="D226" s="287">
        <v>15</v>
      </c>
      <c r="E226" s="75" t="s">
        <v>150</v>
      </c>
      <c r="F226" s="58"/>
      <c r="G226" s="59"/>
      <c r="H226" s="60" t="s">
        <v>1161</v>
      </c>
      <c r="I226" s="61" t="s">
        <v>220</v>
      </c>
      <c r="J226" s="186" t="s">
        <v>267</v>
      </c>
      <c r="K226" s="62">
        <v>3</v>
      </c>
      <c r="L226" s="63" t="str">
        <f>IF(ISERROR(VLOOKUP(K226,Eje_Pilar_Prop!$C$2:$E$104,2,FALSE))," ",VLOOKUP(K226,Eje_Pilar_Prop!$C$2:$E$104,2,FALSE))</f>
        <v>Igualdad y autonomía para una Bogotá incluyente</v>
      </c>
      <c r="M226" s="63" t="str">
        <f>IF(ISERROR(VLOOKUP(K226,Eje_Pilar_Prop!$C$2:$E$104,3,FALSE))," ",VLOOKUP(K226,Eje_Pilar_Prop!$C$2:$E$104,3,FALSE))</f>
        <v>Pilar 1 Igualdad de Calidad de Vida</v>
      </c>
      <c r="N226" s="288" t="s">
        <v>605</v>
      </c>
      <c r="O226" s="173"/>
      <c r="P226" s="285" t="s">
        <v>1160</v>
      </c>
      <c r="Q226" s="206">
        <v>1261266786</v>
      </c>
      <c r="R226" s="66"/>
      <c r="S226" s="67"/>
      <c r="T226" s="68"/>
      <c r="U226" s="65"/>
      <c r="V226" s="69">
        <f t="shared" si="35"/>
        <v>1261266786</v>
      </c>
      <c r="W226" s="206">
        <v>264218669</v>
      </c>
      <c r="X226" s="70"/>
      <c r="Y226" s="70"/>
      <c r="Z226" s="70"/>
      <c r="AA226" s="71"/>
      <c r="AB226" s="71"/>
      <c r="AC226" s="71"/>
      <c r="AD226" s="173"/>
      <c r="AE226" s="136"/>
      <c r="AF226" s="70"/>
      <c r="AG226" s="65"/>
      <c r="AH226" s="57"/>
      <c r="AI226" s="57"/>
      <c r="AJ226" s="57"/>
      <c r="AK226" s="57"/>
      <c r="AL226" s="72">
        <f t="shared" si="34"/>
        <v>0.20948674137209858</v>
      </c>
      <c r="AN226" s="112">
        <f>IF(SUMPRODUCT((A$14:A226=A226)*(B$14:B226=B226)*(D$14:D226=D226))&gt;1,0,1)</f>
        <v>0</v>
      </c>
      <c r="AO226" s="73" t="str">
        <f t="shared" si="30"/>
        <v>Otros gastos</v>
      </c>
      <c r="AP226" s="73">
        <f t="shared" si="31"/>
        <v>1</v>
      </c>
      <c r="AQ226" s="74">
        <f>IF(ISBLANK(G226),1,IFERROR(VLOOKUP(G226,Tipo!$C$12:$C$27,1,FALSE),"NO"))</f>
        <v>1</v>
      </c>
      <c r="AR226" s="73" t="str">
        <f t="shared" si="32"/>
        <v>Inversión</v>
      </c>
      <c r="AS226" s="73" t="str">
        <f>IF(ISBLANK(K226),1,IFERROR(VLOOKUP(K226,Eje_Pilar_Prop!C208:C309,1,FALSE),"NO"))</f>
        <v>NO</v>
      </c>
      <c r="AT226" s="73">
        <f t="shared" si="29"/>
        <v>1</v>
      </c>
      <c r="AU226" s="38">
        <f t="shared" si="33"/>
        <v>1</v>
      </c>
      <c r="AV226" s="73" t="str">
        <f t="shared" si="28"/>
        <v>Bogotá Mejor para Todos</v>
      </c>
    </row>
    <row r="227" spans="1:48" ht="45" customHeight="1">
      <c r="A227" s="191">
        <v>66</v>
      </c>
      <c r="B227" s="171">
        <v>2020</v>
      </c>
      <c r="C227" s="170" t="s">
        <v>264</v>
      </c>
      <c r="D227" s="285" t="s">
        <v>1169</v>
      </c>
      <c r="E227" s="149" t="s">
        <v>223</v>
      </c>
      <c r="F227" s="58" t="s">
        <v>224</v>
      </c>
      <c r="G227" s="59" t="s">
        <v>233</v>
      </c>
      <c r="H227" s="292" t="s">
        <v>1176</v>
      </c>
      <c r="I227" s="61" t="s">
        <v>218</v>
      </c>
      <c r="J227" s="295" t="s">
        <v>259</v>
      </c>
      <c r="K227" s="62"/>
      <c r="L227" s="63" t="str">
        <f>IF(ISERROR(VLOOKUP(K227,Eje_Pilar_Prop!$C$2:$E$104,2,FALSE))," ",VLOOKUP(K227,Eje_Pilar_Prop!$C$2:$E$104,2,FALSE))</f>
        <v xml:space="preserve"> </v>
      </c>
      <c r="M227" s="63" t="str">
        <f>IF(ISERROR(VLOOKUP(K227,Eje_Pilar_Prop!$C$2:$E$104,3,FALSE))," ",VLOOKUP(K227,Eje_Pilar_Prop!$C$2:$E$104,3,FALSE))</f>
        <v xml:space="preserve"> </v>
      </c>
      <c r="N227" s="288" t="s">
        <v>1195</v>
      </c>
      <c r="O227" s="284" t="s">
        <v>1209</v>
      </c>
      <c r="P227" s="285" t="s">
        <v>1228</v>
      </c>
      <c r="Q227" s="205">
        <v>223631462</v>
      </c>
      <c r="R227" s="66"/>
      <c r="S227" s="67"/>
      <c r="T227" s="68">
        <v>2</v>
      </c>
      <c r="U227" s="205">
        <f>75483584+28356404</f>
        <v>103839988</v>
      </c>
      <c r="V227" s="69">
        <f t="shared" si="35"/>
        <v>327471450</v>
      </c>
      <c r="W227" s="205">
        <v>83861799</v>
      </c>
      <c r="X227" s="302">
        <v>43924</v>
      </c>
      <c r="Y227" s="290">
        <v>43924</v>
      </c>
      <c r="Z227" s="290">
        <v>44168</v>
      </c>
      <c r="AA227" s="285">
        <v>240</v>
      </c>
      <c r="AB227" s="71">
        <v>2</v>
      </c>
      <c r="AC227" s="71">
        <v>128</v>
      </c>
      <c r="AD227" s="173"/>
      <c r="AE227" s="136"/>
      <c r="AF227" s="70"/>
      <c r="AG227" s="65"/>
      <c r="AH227" s="57"/>
      <c r="AI227" s="57"/>
      <c r="AJ227" s="57" t="s">
        <v>598</v>
      </c>
      <c r="AK227" s="57"/>
      <c r="AL227" s="72">
        <f t="shared" si="34"/>
        <v>0.25608888652735989</v>
      </c>
      <c r="AN227" s="112">
        <f>IF(SUMPRODUCT((A$14:A227=A227)*(B$14:B227=B227)*(D$14:D227=D227))&gt;1,0,1)</f>
        <v>1</v>
      </c>
      <c r="AO227" s="73" t="str">
        <f t="shared" si="30"/>
        <v>Contratos de prestación de servicios</v>
      </c>
      <c r="AP227" s="73" t="str">
        <f t="shared" si="31"/>
        <v>Selección abreviada</v>
      </c>
      <c r="AQ227" s="74" t="str">
        <f>IF(ISBLANK(G227),1,IFERROR(VLOOKUP(G227,Tipo!$C$12:$C$27,1,FALSE),"NO"))</f>
        <v xml:space="preserve">Selección abreviada por menor cuantía </v>
      </c>
      <c r="AR227" s="73" t="str">
        <f t="shared" si="32"/>
        <v>Funcionamiento</v>
      </c>
      <c r="AS227" s="73">
        <f>IF(ISBLANK(K227),1,IFERROR(VLOOKUP(K227,Eje_Pilar_Prop!C209:C310,1,FALSE),"NO"))</f>
        <v>1</v>
      </c>
      <c r="AT227" s="73" t="str">
        <f t="shared" si="29"/>
        <v>SECOP II</v>
      </c>
      <c r="AU227" s="38">
        <f t="shared" si="33"/>
        <v>1</v>
      </c>
      <c r="AV227" s="73" t="str">
        <f t="shared" si="28"/>
        <v>NO</v>
      </c>
    </row>
    <row r="228" spans="1:48" ht="45" customHeight="1">
      <c r="A228" s="191">
        <v>94</v>
      </c>
      <c r="B228" s="171">
        <v>2019</v>
      </c>
      <c r="C228" s="170" t="s">
        <v>264</v>
      </c>
      <c r="D228" s="285" t="s">
        <v>1170</v>
      </c>
      <c r="E228" s="149" t="s">
        <v>130</v>
      </c>
      <c r="F228" s="58" t="s">
        <v>224</v>
      </c>
      <c r="G228" s="59" t="s">
        <v>233</v>
      </c>
      <c r="H228" s="292" t="s">
        <v>1177</v>
      </c>
      <c r="I228" s="61" t="s">
        <v>218</v>
      </c>
      <c r="J228" s="295" t="s">
        <v>259</v>
      </c>
      <c r="K228" s="62"/>
      <c r="L228" s="63" t="str">
        <f>IF(ISERROR(VLOOKUP(K228,Eje_Pilar_Prop!$C$2:$E$104,2,FALSE))," ",VLOOKUP(K228,Eje_Pilar_Prop!$C$2:$E$104,2,FALSE))</f>
        <v xml:space="preserve"> </v>
      </c>
      <c r="M228" s="63" t="str">
        <f>IF(ISERROR(VLOOKUP(K228,Eje_Pilar_Prop!$C$2:$E$104,3,FALSE))," ",VLOOKUP(K228,Eje_Pilar_Prop!$C$2:$E$104,3,FALSE))</f>
        <v xml:space="preserve"> </v>
      </c>
      <c r="N228" s="288" t="s">
        <v>1196</v>
      </c>
      <c r="O228" s="296" t="s">
        <v>1210</v>
      </c>
      <c r="P228" s="285" t="s">
        <v>1229</v>
      </c>
      <c r="Q228" s="299"/>
      <c r="R228" s="66"/>
      <c r="S228" s="67"/>
      <c r="T228" s="68">
        <v>1</v>
      </c>
      <c r="U228" s="205">
        <v>54322077</v>
      </c>
      <c r="V228" s="69">
        <f t="shared" si="35"/>
        <v>54322077</v>
      </c>
      <c r="W228" s="205">
        <v>51682633</v>
      </c>
      <c r="X228" s="302">
        <v>43529</v>
      </c>
      <c r="Y228" s="290">
        <v>43530</v>
      </c>
      <c r="Z228" s="290">
        <v>44000</v>
      </c>
      <c r="AA228" s="198">
        <v>295</v>
      </c>
      <c r="AB228" s="71">
        <v>1</v>
      </c>
      <c r="AC228" s="71">
        <v>231</v>
      </c>
      <c r="AD228" s="173"/>
      <c r="AE228" s="136"/>
      <c r="AF228" s="70"/>
      <c r="AG228" s="65"/>
      <c r="AH228" s="57"/>
      <c r="AI228" s="57"/>
      <c r="AJ228" s="57" t="s">
        <v>598</v>
      </c>
      <c r="AK228" s="57"/>
      <c r="AL228" s="72">
        <f t="shared" si="34"/>
        <v>0.95141120984751748</v>
      </c>
      <c r="AN228" s="112">
        <f>IF(SUMPRODUCT((A$14:A228=A228)*(B$14:B228=B228)*(D$14:D228=D228))&gt;1,0,1)</f>
        <v>1</v>
      </c>
      <c r="AO228" s="73" t="str">
        <f t="shared" si="30"/>
        <v>Seguros</v>
      </c>
      <c r="AP228" s="73" t="str">
        <f t="shared" si="31"/>
        <v>Selección abreviada</v>
      </c>
      <c r="AQ228" s="74" t="str">
        <f>IF(ISBLANK(G228),1,IFERROR(VLOOKUP(G228,Tipo!$C$12:$C$27,1,FALSE),"NO"))</f>
        <v xml:space="preserve">Selección abreviada por menor cuantía </v>
      </c>
      <c r="AR228" s="73" t="str">
        <f t="shared" si="32"/>
        <v>Funcionamiento</v>
      </c>
      <c r="AS228" s="73">
        <f>IF(ISBLANK(K228),1,IFERROR(VLOOKUP(K228,Eje_Pilar_Prop!C210:C311,1,FALSE),"NO"))</f>
        <v>1</v>
      </c>
      <c r="AT228" s="73" t="str">
        <f t="shared" si="29"/>
        <v>SECOP II</v>
      </c>
      <c r="AU228" s="38" t="str">
        <f t="shared" si="33"/>
        <v>NO</v>
      </c>
      <c r="AV228" s="73" t="str">
        <f t="shared" si="28"/>
        <v>NO</v>
      </c>
    </row>
    <row r="229" spans="1:48" ht="45" customHeight="1">
      <c r="A229" s="191">
        <v>101</v>
      </c>
      <c r="B229" s="171">
        <v>2019</v>
      </c>
      <c r="C229" s="170" t="s">
        <v>264</v>
      </c>
      <c r="D229" s="290" t="s">
        <v>1171</v>
      </c>
      <c r="E229" s="149" t="s">
        <v>223</v>
      </c>
      <c r="F229" s="58" t="s">
        <v>224</v>
      </c>
      <c r="G229" s="59" t="s">
        <v>233</v>
      </c>
      <c r="H229" s="287" t="s">
        <v>1178</v>
      </c>
      <c r="I229" s="61" t="s">
        <v>218</v>
      </c>
      <c r="J229" s="295" t="s">
        <v>259</v>
      </c>
      <c r="K229" s="62"/>
      <c r="L229" s="63" t="str">
        <f>IF(ISERROR(VLOOKUP(K229,Eje_Pilar_Prop!$C$2:$E$104,2,FALSE))," ",VLOOKUP(K229,Eje_Pilar_Prop!$C$2:$E$104,2,FALSE))</f>
        <v xml:space="preserve"> </v>
      </c>
      <c r="M229" s="63" t="str">
        <f>IF(ISERROR(VLOOKUP(K229,Eje_Pilar_Prop!$C$2:$E$104,3,FALSE))," ",VLOOKUP(K229,Eje_Pilar_Prop!$C$2:$E$104,3,FALSE))</f>
        <v xml:space="preserve"> </v>
      </c>
      <c r="N229" s="288" t="s">
        <v>1197</v>
      </c>
      <c r="O229" s="192" t="s">
        <v>1211</v>
      </c>
      <c r="P229" s="285" t="s">
        <v>1230</v>
      </c>
      <c r="Q229" s="300"/>
      <c r="R229" s="66"/>
      <c r="S229" s="67"/>
      <c r="T229" s="68">
        <v>1</v>
      </c>
      <c r="U229" s="205">
        <v>24202286</v>
      </c>
      <c r="V229" s="69">
        <f t="shared" si="35"/>
        <v>24202286</v>
      </c>
      <c r="W229" s="205"/>
      <c r="X229" s="303">
        <v>43566</v>
      </c>
      <c r="Y229" s="303">
        <v>43566</v>
      </c>
      <c r="Z229" s="304">
        <v>43809</v>
      </c>
      <c r="AA229" s="198">
        <v>90</v>
      </c>
      <c r="AB229" s="71">
        <v>1</v>
      </c>
      <c r="AC229" s="71">
        <v>90</v>
      </c>
      <c r="AD229" s="173"/>
      <c r="AE229" s="136"/>
      <c r="AF229" s="70"/>
      <c r="AG229" s="65"/>
      <c r="AH229" s="57"/>
      <c r="AI229" s="57" t="s">
        <v>598</v>
      </c>
      <c r="AJ229" s="57"/>
      <c r="AK229" s="57"/>
      <c r="AL229" s="72">
        <f t="shared" si="34"/>
        <v>0</v>
      </c>
      <c r="AN229" s="112">
        <f>IF(SUMPRODUCT((A$14:A229=A229)*(B$14:B229=B229)*(D$14:D229=D229))&gt;1,0,1)</f>
        <v>1</v>
      </c>
      <c r="AO229" s="73" t="str">
        <f t="shared" si="30"/>
        <v>Contratos de prestación de servicios</v>
      </c>
      <c r="AP229" s="73" t="str">
        <f t="shared" si="31"/>
        <v>Selección abreviada</v>
      </c>
      <c r="AQ229" s="74" t="str">
        <f>IF(ISBLANK(G229),1,IFERROR(VLOOKUP(G229,Tipo!$C$12:$C$27,1,FALSE),"NO"))</f>
        <v xml:space="preserve">Selección abreviada por menor cuantía </v>
      </c>
      <c r="AR229" s="73" t="str">
        <f t="shared" si="32"/>
        <v>Funcionamiento</v>
      </c>
      <c r="AS229" s="73">
        <f>IF(ISBLANK(K229),1,IFERROR(VLOOKUP(K229,Eje_Pilar_Prop!C211:C312,1,FALSE),"NO"))</f>
        <v>1</v>
      </c>
      <c r="AT229" s="73" t="str">
        <f t="shared" si="29"/>
        <v>SECOP II</v>
      </c>
      <c r="AU229" s="38" t="str">
        <f t="shared" si="33"/>
        <v>NO</v>
      </c>
      <c r="AV229" s="73" t="str">
        <f t="shared" si="28"/>
        <v>NO</v>
      </c>
    </row>
    <row r="230" spans="1:48" ht="45" customHeight="1">
      <c r="A230" s="191">
        <v>107</v>
      </c>
      <c r="B230" s="171">
        <v>2019</v>
      </c>
      <c r="C230" s="170" t="s">
        <v>264</v>
      </c>
      <c r="D230" s="291" t="s">
        <v>1172</v>
      </c>
      <c r="E230" s="149" t="s">
        <v>223</v>
      </c>
      <c r="F230" s="58" t="s">
        <v>221</v>
      </c>
      <c r="G230" s="59" t="s">
        <v>259</v>
      </c>
      <c r="H230" s="293" t="s">
        <v>1179</v>
      </c>
      <c r="I230" s="61" t="s">
        <v>218</v>
      </c>
      <c r="J230" s="295" t="s">
        <v>259</v>
      </c>
      <c r="K230" s="62"/>
      <c r="L230" s="63" t="str">
        <f>IF(ISERROR(VLOOKUP(K230,Eje_Pilar_Prop!$C$2:$E$104,2,FALSE))," ",VLOOKUP(K230,Eje_Pilar_Prop!$C$2:$E$104,2,FALSE))</f>
        <v xml:space="preserve"> </v>
      </c>
      <c r="M230" s="63" t="str">
        <f>IF(ISERROR(VLOOKUP(K230,Eje_Pilar_Prop!$C$2:$E$104,3,FALSE))," ",VLOOKUP(K230,Eje_Pilar_Prop!$C$2:$E$104,3,FALSE))</f>
        <v xml:space="preserve"> </v>
      </c>
      <c r="N230" s="288" t="s">
        <v>1197</v>
      </c>
      <c r="O230" s="192" t="s">
        <v>1212</v>
      </c>
      <c r="P230" s="285" t="s">
        <v>1231</v>
      </c>
      <c r="Q230" s="301"/>
      <c r="R230" s="66"/>
      <c r="S230" s="67"/>
      <c r="T230" s="68">
        <v>1</v>
      </c>
      <c r="U230" s="205">
        <v>4144000</v>
      </c>
      <c r="V230" s="69">
        <f t="shared" si="35"/>
        <v>4144000</v>
      </c>
      <c r="W230" s="205">
        <v>3108000</v>
      </c>
      <c r="X230" s="70"/>
      <c r="Y230" s="290">
        <v>43637</v>
      </c>
      <c r="Z230" s="290">
        <v>43881</v>
      </c>
      <c r="AA230" s="198">
        <v>120</v>
      </c>
      <c r="AB230" s="71">
        <v>1</v>
      </c>
      <c r="AC230" s="71">
        <v>120</v>
      </c>
      <c r="AD230" s="173"/>
      <c r="AE230" s="136"/>
      <c r="AF230" s="70"/>
      <c r="AG230" s="65"/>
      <c r="AH230" s="57"/>
      <c r="AI230" s="57"/>
      <c r="AJ230" s="57" t="s">
        <v>598</v>
      </c>
      <c r="AK230" s="57"/>
      <c r="AL230" s="72">
        <f t="shared" si="34"/>
        <v>0.75</v>
      </c>
      <c r="AN230" s="112">
        <f>IF(SUMPRODUCT((A$14:A230=A230)*(B$14:B230=B230)*(D$14:D230=D230))&gt;1,0,1)</f>
        <v>1</v>
      </c>
      <c r="AO230" s="73" t="str">
        <f t="shared" si="30"/>
        <v>Contratos de prestación de servicios</v>
      </c>
      <c r="AP230" s="73" t="str">
        <f t="shared" si="31"/>
        <v>Contratación mínima cuantia</v>
      </c>
      <c r="AQ230" s="74" t="str">
        <f>IF(ISBLANK(G230),1,IFERROR(VLOOKUP(G230,Tipo!$C$12:$C$27,1,FALSE),"NO"))</f>
        <v>NO</v>
      </c>
      <c r="AR230" s="73" t="str">
        <f t="shared" si="32"/>
        <v>Funcionamiento</v>
      </c>
      <c r="AS230" s="73">
        <f>IF(ISBLANK(K230),1,IFERROR(VLOOKUP(K230,Eje_Pilar_Prop!C212:C313,1,FALSE),"NO"))</f>
        <v>1</v>
      </c>
      <c r="AT230" s="73" t="str">
        <f t="shared" si="29"/>
        <v>SECOP II</v>
      </c>
      <c r="AU230" s="38">
        <f t="shared" si="33"/>
        <v>1</v>
      </c>
      <c r="AV230" s="73" t="str">
        <f t="shared" si="28"/>
        <v>NO</v>
      </c>
    </row>
    <row r="231" spans="1:48" ht="45" customHeight="1">
      <c r="A231" s="191">
        <v>132</v>
      </c>
      <c r="B231" s="171">
        <v>2020</v>
      </c>
      <c r="C231" s="170" t="s">
        <v>264</v>
      </c>
      <c r="D231" s="284" t="s">
        <v>1173</v>
      </c>
      <c r="E231" s="149" t="s">
        <v>223</v>
      </c>
      <c r="F231" s="58" t="s">
        <v>221</v>
      </c>
      <c r="G231" s="59" t="s">
        <v>259</v>
      </c>
      <c r="H231" s="294" t="s">
        <v>1180</v>
      </c>
      <c r="I231" s="61" t="s">
        <v>218</v>
      </c>
      <c r="J231" s="295" t="s">
        <v>259</v>
      </c>
      <c r="K231" s="62"/>
      <c r="L231" s="63" t="str">
        <f>IF(ISERROR(VLOOKUP(K231,Eje_Pilar_Prop!$C$2:$E$104,2,FALSE))," ",VLOOKUP(K231,Eje_Pilar_Prop!$C$2:$E$104,2,FALSE))</f>
        <v xml:space="preserve"> </v>
      </c>
      <c r="M231" s="63" t="str">
        <f>IF(ISERROR(VLOOKUP(K231,Eje_Pilar_Prop!$C$2:$E$104,3,FALSE))," ",VLOOKUP(K231,Eje_Pilar_Prop!$C$2:$E$104,3,FALSE))</f>
        <v xml:space="preserve"> </v>
      </c>
      <c r="N231" s="288" t="s">
        <v>1198</v>
      </c>
      <c r="O231" s="198" t="s">
        <v>1213</v>
      </c>
      <c r="P231" s="285" t="s">
        <v>1232</v>
      </c>
      <c r="Q231" s="301">
        <v>15079680</v>
      </c>
      <c r="R231" s="66"/>
      <c r="S231" s="67"/>
      <c r="T231" s="68"/>
      <c r="U231" s="205"/>
      <c r="V231" s="69">
        <f t="shared" si="35"/>
        <v>15079680</v>
      </c>
      <c r="W231" s="205">
        <v>5654880</v>
      </c>
      <c r="X231" s="290">
        <v>44039</v>
      </c>
      <c r="Y231" s="290">
        <v>44039</v>
      </c>
      <c r="Z231" s="290">
        <v>44278</v>
      </c>
      <c r="AA231" s="198">
        <v>240</v>
      </c>
      <c r="AB231" s="71"/>
      <c r="AC231" s="71"/>
      <c r="AD231" s="173"/>
      <c r="AE231" s="136"/>
      <c r="AF231" s="70"/>
      <c r="AG231" s="65"/>
      <c r="AH231" s="57"/>
      <c r="AI231" s="57"/>
      <c r="AJ231" s="57" t="s">
        <v>598</v>
      </c>
      <c r="AK231" s="57"/>
      <c r="AL231" s="72">
        <f t="shared" si="34"/>
        <v>0.375</v>
      </c>
      <c r="AN231" s="112">
        <f>IF(SUMPRODUCT((A$14:A231=A231)*(B$14:B231=B231)*(D$14:D231=D231))&gt;1,0,1)</f>
        <v>1</v>
      </c>
      <c r="AO231" s="73" t="str">
        <f t="shared" si="30"/>
        <v>Contratos de prestación de servicios</v>
      </c>
      <c r="AP231" s="73" t="str">
        <f t="shared" si="31"/>
        <v>Contratación mínima cuantia</v>
      </c>
      <c r="AQ231" s="74" t="str">
        <f>IF(ISBLANK(G231),1,IFERROR(VLOOKUP(G231,Tipo!$C$12:$C$27,1,FALSE),"NO"))</f>
        <v>NO</v>
      </c>
      <c r="AR231" s="73" t="str">
        <f t="shared" si="32"/>
        <v>Funcionamiento</v>
      </c>
      <c r="AS231" s="73">
        <f>IF(ISBLANK(K231),1,IFERROR(VLOOKUP(K231,Eje_Pilar_Prop!C213:C314,1,FALSE),"NO"))</f>
        <v>1</v>
      </c>
      <c r="AT231" s="73" t="str">
        <f t="shared" si="29"/>
        <v>SECOP II</v>
      </c>
      <c r="AU231" s="38">
        <f t="shared" si="33"/>
        <v>1</v>
      </c>
      <c r="AV231" s="73" t="str">
        <f t="shared" si="28"/>
        <v>NO</v>
      </c>
    </row>
    <row r="232" spans="1:48" ht="45" customHeight="1">
      <c r="A232" s="191">
        <v>167</v>
      </c>
      <c r="B232" s="171">
        <v>2020</v>
      </c>
      <c r="C232" s="170" t="s">
        <v>264</v>
      </c>
      <c r="D232" s="201" t="s">
        <v>1174</v>
      </c>
      <c r="E232" s="149" t="s">
        <v>132</v>
      </c>
      <c r="F232" s="58" t="s">
        <v>221</v>
      </c>
      <c r="G232" s="59" t="s">
        <v>259</v>
      </c>
      <c r="H232" s="262" t="s">
        <v>1181</v>
      </c>
      <c r="I232" s="61" t="s">
        <v>218</v>
      </c>
      <c r="J232" s="295" t="s">
        <v>259</v>
      </c>
      <c r="K232" s="62"/>
      <c r="L232" s="63" t="str">
        <f>IF(ISERROR(VLOOKUP(K232,Eje_Pilar_Prop!$C$2:$E$104,2,FALSE))," ",VLOOKUP(K232,Eje_Pilar_Prop!$C$2:$E$104,2,FALSE))</f>
        <v xml:space="preserve"> </v>
      </c>
      <c r="M232" s="63" t="str">
        <f>IF(ISERROR(VLOOKUP(K232,Eje_Pilar_Prop!$C$2:$E$104,3,FALSE))," ",VLOOKUP(K232,Eje_Pilar_Prop!$C$2:$E$104,3,FALSE))</f>
        <v xml:space="preserve"> </v>
      </c>
      <c r="N232" s="288" t="s">
        <v>1199</v>
      </c>
      <c r="O232" s="201" t="s">
        <v>1214</v>
      </c>
      <c r="P232" s="285" t="s">
        <v>1233</v>
      </c>
      <c r="Q232" s="274">
        <v>6687000</v>
      </c>
      <c r="R232" s="66"/>
      <c r="S232" s="67"/>
      <c r="T232" s="68"/>
      <c r="U232" s="205"/>
      <c r="V232" s="69">
        <f t="shared" si="35"/>
        <v>6687000</v>
      </c>
      <c r="W232" s="205"/>
      <c r="X232" s="253">
        <v>44154</v>
      </c>
      <c r="Y232" s="253">
        <v>44154</v>
      </c>
      <c r="Z232" s="253">
        <v>44200</v>
      </c>
      <c r="AA232" s="198">
        <v>45</v>
      </c>
      <c r="AB232" s="71"/>
      <c r="AC232" s="71"/>
      <c r="AD232" s="173"/>
      <c r="AE232" s="136"/>
      <c r="AF232" s="70"/>
      <c r="AG232" s="65"/>
      <c r="AH232" s="57" t="s">
        <v>598</v>
      </c>
      <c r="AI232" s="57"/>
      <c r="AJ232" s="57"/>
      <c r="AK232" s="57"/>
      <c r="AL232" s="72">
        <f t="shared" si="34"/>
        <v>0</v>
      </c>
      <c r="AN232" s="112">
        <f>IF(SUMPRODUCT((A$14:A232=A232)*(B$14:B232=B232)*(D$14:D232=D232))&gt;1,0,1)</f>
        <v>1</v>
      </c>
      <c r="AO232" s="73" t="str">
        <f t="shared" si="30"/>
        <v>Suministro</v>
      </c>
      <c r="AP232" s="73" t="str">
        <f t="shared" si="31"/>
        <v>Contratación mínima cuantia</v>
      </c>
      <c r="AQ232" s="74" t="str">
        <f>IF(ISBLANK(G232),1,IFERROR(VLOOKUP(G232,Tipo!$C$12:$C$27,1,FALSE),"NO"))</f>
        <v>NO</v>
      </c>
      <c r="AR232" s="73" t="str">
        <f t="shared" si="32"/>
        <v>Funcionamiento</v>
      </c>
      <c r="AS232" s="73">
        <f>IF(ISBLANK(K232),1,IFERROR(VLOOKUP(K232,Eje_Pilar_Prop!C214:C315,1,FALSE),"NO"))</f>
        <v>1</v>
      </c>
      <c r="AT232" s="73" t="str">
        <f t="shared" si="29"/>
        <v>SECOP II</v>
      </c>
      <c r="AU232" s="38">
        <f t="shared" si="33"/>
        <v>1</v>
      </c>
      <c r="AV232" s="73" t="str">
        <f t="shared" si="28"/>
        <v>NO</v>
      </c>
    </row>
    <row r="233" spans="1:48" ht="45" customHeight="1">
      <c r="A233" s="191">
        <v>188</v>
      </c>
      <c r="B233" s="171">
        <v>2020</v>
      </c>
      <c r="C233" s="170" t="s">
        <v>264</v>
      </c>
      <c r="D233" s="198" t="s">
        <v>1175</v>
      </c>
      <c r="E233" s="149" t="s">
        <v>132</v>
      </c>
      <c r="F233" s="58" t="s">
        <v>221</v>
      </c>
      <c r="G233" s="59" t="s">
        <v>259</v>
      </c>
      <c r="H233" s="237" t="s">
        <v>1182</v>
      </c>
      <c r="I233" s="61" t="s">
        <v>218</v>
      </c>
      <c r="J233" s="295" t="s">
        <v>259</v>
      </c>
      <c r="K233" s="62"/>
      <c r="L233" s="63" t="str">
        <f>IF(ISERROR(VLOOKUP(K233,Eje_Pilar_Prop!$C$2:$E$104,2,FALSE))," ",VLOOKUP(K233,Eje_Pilar_Prop!$C$2:$E$104,2,FALSE))</f>
        <v xml:space="preserve"> </v>
      </c>
      <c r="M233" s="63" t="str">
        <f>IF(ISERROR(VLOOKUP(K233,Eje_Pilar_Prop!$C$2:$E$104,3,FALSE))," ",VLOOKUP(K233,Eje_Pilar_Prop!$C$2:$E$104,3,FALSE))</f>
        <v xml:space="preserve"> </v>
      </c>
      <c r="N233" s="288" t="s">
        <v>1199</v>
      </c>
      <c r="O233" s="194" t="s">
        <v>1215</v>
      </c>
      <c r="P233" s="285" t="s">
        <v>1234</v>
      </c>
      <c r="Q233" s="206">
        <v>19599700</v>
      </c>
      <c r="R233" s="66"/>
      <c r="S233" s="67"/>
      <c r="T233" s="68"/>
      <c r="U233" s="205"/>
      <c r="V233" s="69">
        <f t="shared" si="35"/>
        <v>19599700</v>
      </c>
      <c r="W233" s="205"/>
      <c r="X233" s="207">
        <v>44196</v>
      </c>
      <c r="Y233" s="207">
        <v>44196</v>
      </c>
      <c r="Z233" s="208">
        <v>44286</v>
      </c>
      <c r="AA233" s="198">
        <v>90</v>
      </c>
      <c r="AB233" s="71"/>
      <c r="AC233" s="71"/>
      <c r="AD233" s="173"/>
      <c r="AE233" s="136"/>
      <c r="AF233" s="70"/>
      <c r="AG233" s="65"/>
      <c r="AH233" s="57" t="s">
        <v>598</v>
      </c>
      <c r="AI233" s="57"/>
      <c r="AJ233" s="57"/>
      <c r="AK233" s="57"/>
      <c r="AL233" s="72">
        <f t="shared" si="34"/>
        <v>0</v>
      </c>
      <c r="AN233" s="112">
        <f>IF(SUMPRODUCT((A$14:A233=A233)*(B$14:B233=B233)*(D$14:D233=D233))&gt;1,0,1)</f>
        <v>1</v>
      </c>
      <c r="AO233" s="73" t="str">
        <f t="shared" si="30"/>
        <v>Suministro</v>
      </c>
      <c r="AP233" s="73" t="str">
        <f t="shared" si="31"/>
        <v>Contratación mínima cuantia</v>
      </c>
      <c r="AQ233" s="74" t="str">
        <f>IF(ISBLANK(G233),1,IFERROR(VLOOKUP(G233,Tipo!$C$12:$C$27,1,FALSE),"NO"))</f>
        <v>NO</v>
      </c>
      <c r="AR233" s="73" t="str">
        <f t="shared" si="32"/>
        <v>Funcionamiento</v>
      </c>
      <c r="AS233" s="73">
        <f>IF(ISBLANK(K233),1,IFERROR(VLOOKUP(K233,Eje_Pilar_Prop!C215:C316,1,FALSE),"NO"))</f>
        <v>1</v>
      </c>
      <c r="AT233" s="73" t="str">
        <f t="shared" si="29"/>
        <v>SECOP II</v>
      </c>
      <c r="AU233" s="38">
        <f t="shared" si="33"/>
        <v>1</v>
      </c>
      <c r="AV233" s="73" t="str">
        <f t="shared" si="28"/>
        <v>NO</v>
      </c>
    </row>
    <row r="234" spans="1:48" ht="45" customHeight="1">
      <c r="A234" s="191">
        <v>9</v>
      </c>
      <c r="B234" s="171">
        <v>2020</v>
      </c>
      <c r="C234" s="170"/>
      <c r="D234" s="197"/>
      <c r="E234" s="149" t="s">
        <v>150</v>
      </c>
      <c r="F234" s="58"/>
      <c r="G234" s="59" t="s">
        <v>259</v>
      </c>
      <c r="H234" s="237" t="s">
        <v>1194</v>
      </c>
      <c r="I234" s="61" t="s">
        <v>218</v>
      </c>
      <c r="J234" s="295" t="s">
        <v>259</v>
      </c>
      <c r="K234" s="62"/>
      <c r="L234" s="63" t="str">
        <f>IF(ISERROR(VLOOKUP(K234,Eje_Pilar_Prop!$C$2:$E$104,2,FALSE))," ",VLOOKUP(K234,Eje_Pilar_Prop!$C$2:$E$104,2,FALSE))</f>
        <v xml:space="preserve"> </v>
      </c>
      <c r="M234" s="63" t="str">
        <f>IF(ISERROR(VLOOKUP(K234,Eje_Pilar_Prop!$C$2:$E$104,3,FALSE))," ",VLOOKUP(K234,Eje_Pilar_Prop!$C$2:$E$104,3,FALSE))</f>
        <v xml:space="preserve"> </v>
      </c>
      <c r="N234" s="288" t="s">
        <v>1200</v>
      </c>
      <c r="O234" s="192" t="s">
        <v>1216</v>
      </c>
      <c r="P234" s="285" t="s">
        <v>1235</v>
      </c>
      <c r="Q234" s="205">
        <v>3746400</v>
      </c>
      <c r="R234" s="66"/>
      <c r="S234" s="67"/>
      <c r="T234" s="68"/>
      <c r="U234" s="205"/>
      <c r="V234" s="69">
        <f t="shared" si="35"/>
        <v>3746400</v>
      </c>
      <c r="W234" s="205">
        <v>3746400</v>
      </c>
      <c r="X234" s="70"/>
      <c r="Y234" s="70"/>
      <c r="Z234" s="70"/>
      <c r="AA234" s="198"/>
      <c r="AB234" s="71"/>
      <c r="AC234" s="71"/>
      <c r="AD234" s="173"/>
      <c r="AE234" s="136"/>
      <c r="AF234" s="70"/>
      <c r="AG234" s="65"/>
      <c r="AH234" s="57"/>
      <c r="AI234" s="57"/>
      <c r="AJ234" s="57"/>
      <c r="AK234" s="57"/>
      <c r="AL234" s="72">
        <f t="shared" si="34"/>
        <v>1</v>
      </c>
      <c r="AN234" s="112">
        <f>IF(SUMPRODUCT((A$14:A234=A234)*(B$14:B234=B234)*(D$14:D234=D234))&gt;1,0,1)</f>
        <v>1</v>
      </c>
      <c r="AO234" s="73" t="str">
        <f t="shared" si="30"/>
        <v>Otros gastos</v>
      </c>
      <c r="AP234" s="73">
        <f t="shared" si="31"/>
        <v>1</v>
      </c>
      <c r="AQ234" s="74" t="str">
        <f>IF(ISBLANK(G234),1,IFERROR(VLOOKUP(G234,Tipo!$C$12:$C$27,1,FALSE),"NO"))</f>
        <v>NO</v>
      </c>
      <c r="AR234" s="73" t="str">
        <f t="shared" si="32"/>
        <v>Funcionamiento</v>
      </c>
      <c r="AS234" s="73">
        <f>IF(ISBLANK(K234),1,IFERROR(VLOOKUP(K234,Eje_Pilar_Prop!C216:C317,1,FALSE),"NO"))</f>
        <v>1</v>
      </c>
      <c r="AT234" s="73">
        <f t="shared" si="29"/>
        <v>1</v>
      </c>
      <c r="AU234" s="38">
        <f t="shared" si="33"/>
        <v>1</v>
      </c>
      <c r="AV234" s="73" t="str">
        <f t="shared" si="28"/>
        <v>NO</v>
      </c>
    </row>
    <row r="235" spans="1:48" ht="45" customHeight="1">
      <c r="A235" s="191">
        <v>1</v>
      </c>
      <c r="B235" s="171">
        <v>2020</v>
      </c>
      <c r="C235" s="170"/>
      <c r="D235" s="197"/>
      <c r="E235" s="149" t="s">
        <v>150</v>
      </c>
      <c r="F235" s="58"/>
      <c r="G235" s="59" t="s">
        <v>259</v>
      </c>
      <c r="H235" s="237" t="s">
        <v>1194</v>
      </c>
      <c r="I235" s="61" t="s">
        <v>218</v>
      </c>
      <c r="J235" s="295" t="s">
        <v>259</v>
      </c>
      <c r="K235" s="62"/>
      <c r="L235" s="63" t="str">
        <f>IF(ISERROR(VLOOKUP(K235,Eje_Pilar_Prop!$C$2:$E$104,2,FALSE))," ",VLOOKUP(K235,Eje_Pilar_Prop!$C$2:$E$104,2,FALSE))</f>
        <v xml:space="preserve"> </v>
      </c>
      <c r="M235" s="63" t="str">
        <f>IF(ISERROR(VLOOKUP(K235,Eje_Pilar_Prop!$C$2:$E$104,3,FALSE))," ",VLOOKUP(K235,Eje_Pilar_Prop!$C$2:$E$104,3,FALSE))</f>
        <v xml:space="preserve"> </v>
      </c>
      <c r="N235" s="288" t="s">
        <v>1200</v>
      </c>
      <c r="O235" s="289">
        <v>860066942</v>
      </c>
      <c r="P235" s="285" t="s">
        <v>1152</v>
      </c>
      <c r="Q235" s="205">
        <v>11124900</v>
      </c>
      <c r="R235" s="66"/>
      <c r="S235" s="67"/>
      <c r="T235" s="68"/>
      <c r="U235" s="205"/>
      <c r="V235" s="69">
        <f t="shared" si="35"/>
        <v>11124900</v>
      </c>
      <c r="W235" s="205">
        <f>7378500+1124900</f>
        <v>8503400</v>
      </c>
      <c r="X235" s="70"/>
      <c r="Y235" s="70"/>
      <c r="Z235" s="70"/>
      <c r="AA235" s="198"/>
      <c r="AB235" s="71"/>
      <c r="AC235" s="71"/>
      <c r="AD235" s="173"/>
      <c r="AE235" s="136"/>
      <c r="AF235" s="70"/>
      <c r="AG235" s="65"/>
      <c r="AH235" s="57"/>
      <c r="AI235" s="57"/>
      <c r="AJ235" s="57"/>
      <c r="AK235" s="57"/>
      <c r="AL235" s="72">
        <f t="shared" si="34"/>
        <v>0.7643574324263589</v>
      </c>
      <c r="AN235" s="112">
        <f>IF(SUMPRODUCT((A$14:A235=A235)*(B$14:B235=B235)*(D$14:D235=D235))&gt;1,0,1)</f>
        <v>1</v>
      </c>
      <c r="AO235" s="73" t="str">
        <f t="shared" si="30"/>
        <v>Otros gastos</v>
      </c>
      <c r="AP235" s="73">
        <f t="shared" si="31"/>
        <v>1</v>
      </c>
      <c r="AQ235" s="74" t="str">
        <f>IF(ISBLANK(G235),1,IFERROR(VLOOKUP(G235,Tipo!$C$12:$C$27,1,FALSE),"NO"))</f>
        <v>NO</v>
      </c>
      <c r="AR235" s="73" t="str">
        <f t="shared" si="32"/>
        <v>Funcionamiento</v>
      </c>
      <c r="AS235" s="73">
        <f>IF(ISBLANK(K235),1,IFERROR(VLOOKUP(K235,Eje_Pilar_Prop!C217:C318,1,FALSE),"NO"))</f>
        <v>1</v>
      </c>
      <c r="AT235" s="73">
        <f t="shared" si="29"/>
        <v>1</v>
      </c>
      <c r="AU235" s="38">
        <f t="shared" si="33"/>
        <v>1</v>
      </c>
      <c r="AV235" s="73" t="str">
        <f t="shared" si="28"/>
        <v>NO</v>
      </c>
    </row>
    <row r="236" spans="1:48" ht="45" customHeight="1">
      <c r="A236" s="191">
        <v>22</v>
      </c>
      <c r="B236" s="171">
        <v>2020</v>
      </c>
      <c r="C236" s="170"/>
      <c r="D236" s="197"/>
      <c r="E236" s="149" t="s">
        <v>150</v>
      </c>
      <c r="F236" s="58"/>
      <c r="G236" s="59"/>
      <c r="H236" s="237" t="s">
        <v>1184</v>
      </c>
      <c r="I236" s="61" t="s">
        <v>218</v>
      </c>
      <c r="J236" s="295" t="s">
        <v>259</v>
      </c>
      <c r="K236" s="62"/>
      <c r="L236" s="63" t="str">
        <f>IF(ISERROR(VLOOKUP(K236,Eje_Pilar_Prop!$C$2:$E$104,2,FALSE))," ",VLOOKUP(K236,Eje_Pilar_Prop!$C$2:$E$104,2,FALSE))</f>
        <v xml:space="preserve"> </v>
      </c>
      <c r="M236" s="63" t="str">
        <f>IF(ISERROR(VLOOKUP(K236,Eje_Pilar_Prop!$C$2:$E$104,3,FALSE))," ",VLOOKUP(K236,Eje_Pilar_Prop!$C$2:$E$104,3,FALSE))</f>
        <v xml:space="preserve"> </v>
      </c>
      <c r="N236" s="288" t="s">
        <v>1201</v>
      </c>
      <c r="O236" s="192" t="s">
        <v>1217</v>
      </c>
      <c r="P236" s="285" t="s">
        <v>1236</v>
      </c>
      <c r="Q236" s="205">
        <v>1276000</v>
      </c>
      <c r="R236" s="66"/>
      <c r="S236" s="67"/>
      <c r="T236" s="68"/>
      <c r="U236" s="205"/>
      <c r="V236" s="69">
        <f t="shared" si="35"/>
        <v>1276000</v>
      </c>
      <c r="W236" s="205">
        <v>1276000</v>
      </c>
      <c r="X236" s="70"/>
      <c r="Y236" s="70"/>
      <c r="Z236" s="70"/>
      <c r="AA236" s="198"/>
      <c r="AB236" s="71"/>
      <c r="AC236" s="71"/>
      <c r="AD236" s="173"/>
      <c r="AE236" s="136"/>
      <c r="AF236" s="70"/>
      <c r="AG236" s="65"/>
      <c r="AH236" s="57"/>
      <c r="AI236" s="57"/>
      <c r="AJ236" s="57"/>
      <c r="AK236" s="57"/>
      <c r="AL236" s="72">
        <f t="shared" si="34"/>
        <v>1</v>
      </c>
      <c r="AN236" s="112">
        <f>IF(SUMPRODUCT((A$14:A236=A236)*(B$14:B236=B236)*(D$14:D236=D236))&gt;1,0,1)</f>
        <v>1</v>
      </c>
      <c r="AO236" s="73" t="str">
        <f t="shared" si="30"/>
        <v>Otros gastos</v>
      </c>
      <c r="AP236" s="73">
        <f t="shared" si="31"/>
        <v>1</v>
      </c>
      <c r="AQ236" s="74">
        <f>IF(ISBLANK(G236),1,IFERROR(VLOOKUP(G236,Tipo!$C$12:$C$27,1,FALSE),"NO"))</f>
        <v>1</v>
      </c>
      <c r="AR236" s="73" t="str">
        <f t="shared" si="32"/>
        <v>Funcionamiento</v>
      </c>
      <c r="AS236" s="73">
        <f>IF(ISBLANK(K236),1,IFERROR(VLOOKUP(K236,Eje_Pilar_Prop!C218:C319,1,FALSE),"NO"))</f>
        <v>1</v>
      </c>
      <c r="AT236" s="73">
        <f t="shared" si="29"/>
        <v>1</v>
      </c>
      <c r="AU236" s="38">
        <f t="shared" si="33"/>
        <v>1</v>
      </c>
      <c r="AV236" s="73" t="str">
        <f t="shared" si="28"/>
        <v>NO</v>
      </c>
    </row>
    <row r="237" spans="1:48" ht="45" customHeight="1">
      <c r="A237" s="191">
        <v>45723</v>
      </c>
      <c r="B237" s="171">
        <v>2020</v>
      </c>
      <c r="C237" s="170"/>
      <c r="D237" s="197"/>
      <c r="E237" s="149" t="s">
        <v>148</v>
      </c>
      <c r="F237" s="58" t="s">
        <v>224</v>
      </c>
      <c r="G237" s="59" t="s">
        <v>231</v>
      </c>
      <c r="H237" s="237" t="s">
        <v>1185</v>
      </c>
      <c r="I237" s="61" t="s">
        <v>218</v>
      </c>
      <c r="J237" s="295" t="s">
        <v>259</v>
      </c>
      <c r="K237" s="62"/>
      <c r="L237" s="63" t="str">
        <f>IF(ISERROR(VLOOKUP(K237,Eje_Pilar_Prop!$C$2:$E$104,2,FALSE))," ",VLOOKUP(K237,Eje_Pilar_Prop!$C$2:$E$104,2,FALSE))</f>
        <v xml:space="preserve"> </v>
      </c>
      <c r="M237" s="63" t="str">
        <f>IF(ISERROR(VLOOKUP(K237,Eje_Pilar_Prop!$C$2:$E$104,3,FALSE))," ",VLOOKUP(K237,Eje_Pilar_Prop!$C$2:$E$104,3,FALSE))</f>
        <v xml:space="preserve"> </v>
      </c>
      <c r="N237" s="288" t="s">
        <v>1202</v>
      </c>
      <c r="O237" s="297" t="s">
        <v>1218</v>
      </c>
      <c r="P237" s="285" t="s">
        <v>1237</v>
      </c>
      <c r="Q237" s="205">
        <v>159304555</v>
      </c>
      <c r="R237" s="66"/>
      <c r="S237" s="67"/>
      <c r="T237" s="68"/>
      <c r="U237" s="205"/>
      <c r="V237" s="69">
        <f t="shared" si="35"/>
        <v>159304555</v>
      </c>
      <c r="W237" s="205">
        <v>13505592</v>
      </c>
      <c r="X237" s="302">
        <v>43893</v>
      </c>
      <c r="Y237" s="302">
        <v>43893</v>
      </c>
      <c r="Z237" s="208">
        <v>44201</v>
      </c>
      <c r="AA237" s="198">
        <v>303</v>
      </c>
      <c r="AB237" s="71"/>
      <c r="AC237" s="71"/>
      <c r="AD237" s="173"/>
      <c r="AE237" s="136"/>
      <c r="AF237" s="70"/>
      <c r="AG237" s="65"/>
      <c r="AH237" s="57"/>
      <c r="AI237" s="57"/>
      <c r="AJ237" s="57" t="s">
        <v>598</v>
      </c>
      <c r="AK237" s="57"/>
      <c r="AL237" s="72">
        <f t="shared" si="34"/>
        <v>8.4778442148123134E-2</v>
      </c>
      <c r="AN237" s="112">
        <f>IF(SUMPRODUCT((A$14:A237=A237)*(B$14:B237=B237)*(D$14:D237=D237))&gt;1,0,1)</f>
        <v>1</v>
      </c>
      <c r="AO237" s="73" t="str">
        <f t="shared" si="30"/>
        <v>Otros</v>
      </c>
      <c r="AP237" s="73" t="str">
        <f t="shared" si="31"/>
        <v>Selección abreviada</v>
      </c>
      <c r="AQ237" s="74" t="str">
        <f>IF(ISBLANK(G237),1,IFERROR(VLOOKUP(G237,Tipo!$C$12:$C$27,1,FALSE),"NO"))</f>
        <v xml:space="preserve">Acuerdo marco de precios </v>
      </c>
      <c r="AR237" s="73" t="str">
        <f t="shared" si="32"/>
        <v>Funcionamiento</v>
      </c>
      <c r="AS237" s="73">
        <f>IF(ISBLANK(K237),1,IFERROR(VLOOKUP(K237,Eje_Pilar_Prop!C219:C320,1,FALSE),"NO"))</f>
        <v>1</v>
      </c>
      <c r="AT237" s="73">
        <f t="shared" si="29"/>
        <v>1</v>
      </c>
      <c r="AU237" s="38">
        <f t="shared" si="33"/>
        <v>1</v>
      </c>
      <c r="AV237" s="73" t="str">
        <f t="shared" si="28"/>
        <v>NO</v>
      </c>
    </row>
    <row r="238" spans="1:48" ht="45" customHeight="1">
      <c r="A238" s="191">
        <v>1</v>
      </c>
      <c r="B238" s="171">
        <v>2020</v>
      </c>
      <c r="C238" s="170"/>
      <c r="D238" s="197"/>
      <c r="E238" s="149" t="s">
        <v>150</v>
      </c>
      <c r="F238" s="58"/>
      <c r="G238" s="59"/>
      <c r="H238" s="237" t="s">
        <v>1183</v>
      </c>
      <c r="I238" s="61" t="s">
        <v>218</v>
      </c>
      <c r="J238" s="295" t="s">
        <v>259</v>
      </c>
      <c r="K238" s="62"/>
      <c r="L238" s="63" t="str">
        <f>IF(ISERROR(VLOOKUP(K238,Eje_Pilar_Prop!$C$2:$E$104,2,FALSE))," ",VLOOKUP(K238,Eje_Pilar_Prop!$C$2:$E$104,2,FALSE))</f>
        <v xml:space="preserve"> </v>
      </c>
      <c r="M238" s="63" t="str">
        <f>IF(ISERROR(VLOOKUP(K238,Eje_Pilar_Prop!$C$2:$E$104,3,FALSE))," ",VLOOKUP(K238,Eje_Pilar_Prop!$C$2:$E$104,3,FALSE))</f>
        <v xml:space="preserve"> </v>
      </c>
      <c r="N238" s="288" t="s">
        <v>1200</v>
      </c>
      <c r="O238" s="298" t="s">
        <v>1219</v>
      </c>
      <c r="P238" s="285" t="s">
        <v>1153</v>
      </c>
      <c r="Q238" s="205">
        <v>32459000</v>
      </c>
      <c r="R238" s="66"/>
      <c r="S238" s="67"/>
      <c r="T238" s="68"/>
      <c r="U238" s="205"/>
      <c r="V238" s="69">
        <f t="shared" si="35"/>
        <v>32459000</v>
      </c>
      <c r="W238" s="205">
        <f>21219800+2459000</f>
        <v>23678800</v>
      </c>
      <c r="X238" s="70"/>
      <c r="Y238" s="70"/>
      <c r="Z238" s="70"/>
      <c r="AA238" s="198"/>
      <c r="AB238" s="71"/>
      <c r="AC238" s="71"/>
      <c r="AD238" s="173"/>
      <c r="AE238" s="136"/>
      <c r="AF238" s="70"/>
      <c r="AG238" s="65"/>
      <c r="AH238" s="57"/>
      <c r="AI238" s="57"/>
      <c r="AJ238" s="57"/>
      <c r="AK238" s="57"/>
      <c r="AL238" s="72">
        <f t="shared" si="34"/>
        <v>0.72949875227209715</v>
      </c>
      <c r="AN238" s="112">
        <f>IF(SUMPRODUCT((A$14:A238=A238)*(B$14:B238=B238)*(D$14:D238=D238))&gt;1,0,1)</f>
        <v>0</v>
      </c>
      <c r="AO238" s="73" t="str">
        <f t="shared" si="30"/>
        <v>Otros gastos</v>
      </c>
      <c r="AP238" s="73">
        <f t="shared" si="31"/>
        <v>1</v>
      </c>
      <c r="AQ238" s="74">
        <f>IF(ISBLANK(G238),1,IFERROR(VLOOKUP(G238,Tipo!$C$12:$C$27,1,FALSE),"NO"))</f>
        <v>1</v>
      </c>
      <c r="AR238" s="73" t="str">
        <f t="shared" si="32"/>
        <v>Funcionamiento</v>
      </c>
      <c r="AS238" s="73">
        <f>IF(ISBLANK(K238),1,IFERROR(VLOOKUP(K238,Eje_Pilar_Prop!C220:C321,1,FALSE),"NO"))</f>
        <v>1</v>
      </c>
      <c r="AT238" s="73">
        <f t="shared" si="29"/>
        <v>1</v>
      </c>
      <c r="AU238" s="38">
        <f t="shared" si="33"/>
        <v>1</v>
      </c>
      <c r="AV238" s="73" t="str">
        <f t="shared" si="28"/>
        <v>NO</v>
      </c>
    </row>
    <row r="239" spans="1:48" ht="45" customHeight="1">
      <c r="A239" s="191">
        <v>2020</v>
      </c>
      <c r="B239" s="171">
        <v>2020</v>
      </c>
      <c r="C239" s="170"/>
      <c r="D239" s="197"/>
      <c r="E239" s="149" t="s">
        <v>150</v>
      </c>
      <c r="F239" s="58"/>
      <c r="G239" s="59"/>
      <c r="H239" s="237" t="s">
        <v>1186</v>
      </c>
      <c r="I239" s="61" t="s">
        <v>218</v>
      </c>
      <c r="J239" s="295" t="s">
        <v>259</v>
      </c>
      <c r="K239" s="62"/>
      <c r="L239" s="63" t="str">
        <f>IF(ISERROR(VLOOKUP(K239,Eje_Pilar_Prop!$C$2:$E$104,2,FALSE))," ",VLOOKUP(K239,Eje_Pilar_Prop!$C$2:$E$104,2,FALSE))</f>
        <v xml:space="preserve"> </v>
      </c>
      <c r="M239" s="63" t="str">
        <f>IF(ISERROR(VLOOKUP(K239,Eje_Pilar_Prop!$C$2:$E$104,3,FALSE))," ",VLOOKUP(K239,Eje_Pilar_Prop!$C$2:$E$104,3,FALSE))</f>
        <v xml:space="preserve"> </v>
      </c>
      <c r="N239" s="288" t="s">
        <v>1203</v>
      </c>
      <c r="O239" s="289" t="s">
        <v>1220</v>
      </c>
      <c r="P239" s="285" t="s">
        <v>1238</v>
      </c>
      <c r="Q239" s="205">
        <v>30000000</v>
      </c>
      <c r="R239" s="66"/>
      <c r="S239" s="67"/>
      <c r="T239" s="68"/>
      <c r="U239" s="205"/>
      <c r="V239" s="69">
        <f t="shared" si="35"/>
        <v>30000000</v>
      </c>
      <c r="W239" s="205">
        <v>12335037</v>
      </c>
      <c r="X239" s="70"/>
      <c r="Y239" s="70"/>
      <c r="Z239" s="70"/>
      <c r="AA239" s="198"/>
      <c r="AB239" s="71"/>
      <c r="AC239" s="71"/>
      <c r="AD239" s="173"/>
      <c r="AE239" s="136"/>
      <c r="AF239" s="70"/>
      <c r="AG239" s="65"/>
      <c r="AH239" s="57"/>
      <c r="AI239" s="57"/>
      <c r="AJ239" s="57"/>
      <c r="AK239" s="57"/>
      <c r="AL239" s="72">
        <f t="shared" si="34"/>
        <v>0.41116789999999998</v>
      </c>
      <c r="AN239" s="112">
        <f>IF(SUMPRODUCT((A$14:A239=A239)*(B$14:B239=B239)*(D$14:D239=D239))&gt;1,0,1)</f>
        <v>1</v>
      </c>
      <c r="AO239" s="73" t="str">
        <f t="shared" si="30"/>
        <v>Otros gastos</v>
      </c>
      <c r="AP239" s="73">
        <f t="shared" si="31"/>
        <v>1</v>
      </c>
      <c r="AQ239" s="74">
        <f>IF(ISBLANK(G239),1,IFERROR(VLOOKUP(G239,Tipo!$C$12:$C$27,1,FALSE),"NO"))</f>
        <v>1</v>
      </c>
      <c r="AR239" s="73" t="str">
        <f t="shared" si="32"/>
        <v>Funcionamiento</v>
      </c>
      <c r="AS239" s="73">
        <f>IF(ISBLANK(K239),1,IFERROR(VLOOKUP(K239,Eje_Pilar_Prop!C221:C322,1,FALSE),"NO"))</f>
        <v>1</v>
      </c>
      <c r="AT239" s="73">
        <f t="shared" si="29"/>
        <v>1</v>
      </c>
      <c r="AU239" s="38">
        <f t="shared" si="33"/>
        <v>1</v>
      </c>
      <c r="AV239" s="73" t="str">
        <f t="shared" si="28"/>
        <v>NO</v>
      </c>
    </row>
    <row r="240" spans="1:48" ht="45" customHeight="1">
      <c r="A240" s="191">
        <v>1</v>
      </c>
      <c r="B240" s="171">
        <v>2020</v>
      </c>
      <c r="C240" s="170"/>
      <c r="D240" s="197"/>
      <c r="E240" s="149" t="s">
        <v>150</v>
      </c>
      <c r="F240" s="58"/>
      <c r="G240" s="59"/>
      <c r="H240" s="237" t="s">
        <v>1187</v>
      </c>
      <c r="I240" s="61" t="s">
        <v>218</v>
      </c>
      <c r="J240" s="295" t="s">
        <v>259</v>
      </c>
      <c r="K240" s="62"/>
      <c r="L240" s="63" t="str">
        <f>IF(ISERROR(VLOOKUP(K240,Eje_Pilar_Prop!$C$2:$E$104,2,FALSE))," ",VLOOKUP(K240,Eje_Pilar_Prop!$C$2:$E$104,2,FALSE))</f>
        <v xml:space="preserve"> </v>
      </c>
      <c r="M240" s="63" t="str">
        <f>IF(ISERROR(VLOOKUP(K240,Eje_Pilar_Prop!$C$2:$E$104,3,FALSE))," ",VLOOKUP(K240,Eje_Pilar_Prop!$C$2:$E$104,3,FALSE))</f>
        <v xml:space="preserve"> </v>
      </c>
      <c r="N240" s="288" t="s">
        <v>1204</v>
      </c>
      <c r="O240" s="289" t="s">
        <v>1221</v>
      </c>
      <c r="P240" s="285" t="s">
        <v>1239</v>
      </c>
      <c r="Q240" s="205">
        <f>60484880+37515120</f>
        <v>98000000</v>
      </c>
      <c r="R240" s="66"/>
      <c r="S240" s="67"/>
      <c r="T240" s="68"/>
      <c r="U240" s="205"/>
      <c r="V240" s="69">
        <f t="shared" si="35"/>
        <v>98000000</v>
      </c>
      <c r="W240" s="205">
        <f>60484880+15205070</f>
        <v>75689950</v>
      </c>
      <c r="X240" s="70"/>
      <c r="Y240" s="70"/>
      <c r="Z240" s="70"/>
      <c r="AA240" s="198"/>
      <c r="AB240" s="71"/>
      <c r="AC240" s="71"/>
      <c r="AD240" s="173"/>
      <c r="AE240" s="136"/>
      <c r="AF240" s="70"/>
      <c r="AG240" s="65"/>
      <c r="AH240" s="57"/>
      <c r="AI240" s="57"/>
      <c r="AJ240" s="57"/>
      <c r="AK240" s="57"/>
      <c r="AL240" s="72">
        <f t="shared" si="34"/>
        <v>0.77234642857142854</v>
      </c>
      <c r="AN240" s="112">
        <f>IF(SUMPRODUCT((A$14:A240=A240)*(B$14:B240=B240)*(D$14:D240=D240))&gt;1,0,1)</f>
        <v>0</v>
      </c>
      <c r="AO240" s="73" t="str">
        <f t="shared" si="30"/>
        <v>Otros gastos</v>
      </c>
      <c r="AP240" s="73">
        <f t="shared" si="31"/>
        <v>1</v>
      </c>
      <c r="AQ240" s="74">
        <f>IF(ISBLANK(G240),1,IFERROR(VLOOKUP(G240,Tipo!$C$12:$C$27,1,FALSE),"NO"))</f>
        <v>1</v>
      </c>
      <c r="AR240" s="73" t="str">
        <f t="shared" si="32"/>
        <v>Funcionamiento</v>
      </c>
      <c r="AS240" s="73">
        <f>IF(ISBLANK(K240),1,IFERROR(VLOOKUP(K240,Eje_Pilar_Prop!C222:C323,1,FALSE),"NO"))</f>
        <v>1</v>
      </c>
      <c r="AT240" s="73">
        <f t="shared" si="29"/>
        <v>1</v>
      </c>
      <c r="AU240" s="38">
        <f t="shared" si="33"/>
        <v>1</v>
      </c>
      <c r="AV240" s="73" t="str">
        <f t="shared" si="28"/>
        <v>NO</v>
      </c>
    </row>
    <row r="241" spans="1:48" ht="45" customHeight="1">
      <c r="A241" s="191">
        <v>2020</v>
      </c>
      <c r="B241" s="171">
        <v>2020</v>
      </c>
      <c r="C241" s="170"/>
      <c r="D241" s="197"/>
      <c r="E241" s="149" t="s">
        <v>150</v>
      </c>
      <c r="F241" s="58"/>
      <c r="G241" s="59"/>
      <c r="H241" s="237" t="s">
        <v>1188</v>
      </c>
      <c r="I241" s="61" t="s">
        <v>218</v>
      </c>
      <c r="J241" s="295" t="s">
        <v>259</v>
      </c>
      <c r="K241" s="62"/>
      <c r="L241" s="63" t="str">
        <f>IF(ISERROR(VLOOKUP(K241,Eje_Pilar_Prop!$C$2:$E$104,2,FALSE))," ",VLOOKUP(K241,Eje_Pilar_Prop!$C$2:$E$104,2,FALSE))</f>
        <v xml:space="preserve"> </v>
      </c>
      <c r="M241" s="63" t="str">
        <f>IF(ISERROR(VLOOKUP(K241,Eje_Pilar_Prop!$C$2:$E$104,3,FALSE))," ",VLOOKUP(K241,Eje_Pilar_Prop!$C$2:$E$104,3,FALSE))</f>
        <v xml:space="preserve"> </v>
      </c>
      <c r="N241" s="288" t="s">
        <v>1205</v>
      </c>
      <c r="O241" s="289" t="s">
        <v>939</v>
      </c>
      <c r="P241" s="285" t="s">
        <v>1240</v>
      </c>
      <c r="Q241" s="205">
        <f>24000000</f>
        <v>24000000</v>
      </c>
      <c r="R241" s="66"/>
      <c r="S241" s="67"/>
      <c r="T241" s="68"/>
      <c r="U241" s="205"/>
      <c r="V241" s="69">
        <f t="shared" si="35"/>
        <v>24000000</v>
      </c>
      <c r="W241" s="205">
        <f>14904171+5008679</f>
        <v>19912850</v>
      </c>
      <c r="X241" s="70"/>
      <c r="Y241" s="70"/>
      <c r="Z241" s="70"/>
      <c r="AA241" s="198"/>
      <c r="AB241" s="71"/>
      <c r="AC241" s="71"/>
      <c r="AD241" s="173"/>
      <c r="AE241" s="136"/>
      <c r="AF241" s="70"/>
      <c r="AG241" s="65"/>
      <c r="AH241" s="57"/>
      <c r="AI241" s="57"/>
      <c r="AJ241" s="57"/>
      <c r="AK241" s="57"/>
      <c r="AL241" s="72">
        <f t="shared" si="34"/>
        <v>0.82970208333333328</v>
      </c>
      <c r="AN241" s="112">
        <f>IF(SUMPRODUCT((A$14:A241=A241)*(B$14:B241=B241)*(D$14:D241=D241))&gt;1,0,1)</f>
        <v>0</v>
      </c>
      <c r="AO241" s="73" t="str">
        <f t="shared" si="30"/>
        <v>Otros gastos</v>
      </c>
      <c r="AP241" s="73">
        <f t="shared" si="31"/>
        <v>1</v>
      </c>
      <c r="AQ241" s="74">
        <f>IF(ISBLANK(G241),1,IFERROR(VLOOKUP(G241,Tipo!$C$12:$C$27,1,FALSE),"NO"))</f>
        <v>1</v>
      </c>
      <c r="AR241" s="73" t="str">
        <f t="shared" si="32"/>
        <v>Funcionamiento</v>
      </c>
      <c r="AS241" s="73">
        <f>IF(ISBLANK(K241),1,IFERROR(VLOOKUP(K241,Eje_Pilar_Prop!C223:C324,1,FALSE),"NO"))</f>
        <v>1</v>
      </c>
      <c r="AT241" s="73">
        <f t="shared" si="29"/>
        <v>1</v>
      </c>
      <c r="AU241" s="38">
        <f t="shared" si="33"/>
        <v>1</v>
      </c>
      <c r="AV241" s="73" t="str">
        <f t="shared" si="28"/>
        <v>NO</v>
      </c>
    </row>
    <row r="242" spans="1:48" ht="45" customHeight="1">
      <c r="A242" s="191">
        <v>2020</v>
      </c>
      <c r="B242" s="171">
        <v>2020</v>
      </c>
      <c r="C242" s="170"/>
      <c r="D242" s="197"/>
      <c r="E242" s="149" t="s">
        <v>150</v>
      </c>
      <c r="F242" s="58"/>
      <c r="G242" s="59"/>
      <c r="H242" s="237" t="s">
        <v>1188</v>
      </c>
      <c r="I242" s="61" t="s">
        <v>218</v>
      </c>
      <c r="J242" s="295" t="s">
        <v>259</v>
      </c>
      <c r="K242" s="62"/>
      <c r="L242" s="63" t="str">
        <f>IF(ISERROR(VLOOKUP(K242,Eje_Pilar_Prop!$C$2:$E$104,2,FALSE))," ",VLOOKUP(K242,Eje_Pilar_Prop!$C$2:$E$104,2,FALSE))</f>
        <v xml:space="preserve"> </v>
      </c>
      <c r="M242" s="63" t="str">
        <f>IF(ISERROR(VLOOKUP(K242,Eje_Pilar_Prop!$C$2:$E$104,3,FALSE))," ",VLOOKUP(K242,Eje_Pilar_Prop!$C$2:$E$104,3,FALSE))</f>
        <v xml:space="preserve"> </v>
      </c>
      <c r="N242" s="288" t="s">
        <v>1206</v>
      </c>
      <c r="O242" s="289" t="s">
        <v>1222</v>
      </c>
      <c r="P242" s="285" t="s">
        <v>1241</v>
      </c>
      <c r="Q242" s="205">
        <v>21000000</v>
      </c>
      <c r="R242" s="66"/>
      <c r="S242" s="67"/>
      <c r="T242" s="68"/>
      <c r="U242" s="205"/>
      <c r="V242" s="69">
        <f t="shared" si="35"/>
        <v>21000000</v>
      </c>
      <c r="W242" s="205">
        <v>14515730</v>
      </c>
      <c r="X242" s="70"/>
      <c r="Y242" s="70"/>
      <c r="Z242" s="70"/>
      <c r="AA242" s="198"/>
      <c r="AB242" s="71"/>
      <c r="AC242" s="71"/>
      <c r="AD242" s="173"/>
      <c r="AE242" s="136"/>
      <c r="AF242" s="70"/>
      <c r="AG242" s="65"/>
      <c r="AH242" s="57"/>
      <c r="AI242" s="57"/>
      <c r="AJ242" s="57"/>
      <c r="AK242" s="57"/>
      <c r="AL242" s="72">
        <f t="shared" si="34"/>
        <v>0.69122523809523806</v>
      </c>
      <c r="AN242" s="112">
        <f>IF(SUMPRODUCT((A$14:A242=A242)*(B$14:B242=B242)*(D$14:D242=D242))&gt;1,0,1)</f>
        <v>0</v>
      </c>
      <c r="AO242" s="73" t="str">
        <f t="shared" si="30"/>
        <v>Otros gastos</v>
      </c>
      <c r="AP242" s="73">
        <f t="shared" si="31"/>
        <v>1</v>
      </c>
      <c r="AQ242" s="74">
        <f>IF(ISBLANK(G242),1,IFERROR(VLOOKUP(G242,Tipo!$C$12:$C$27,1,FALSE),"NO"))</f>
        <v>1</v>
      </c>
      <c r="AR242" s="73" t="str">
        <f t="shared" si="32"/>
        <v>Funcionamiento</v>
      </c>
      <c r="AS242" s="73">
        <f>IF(ISBLANK(K242),1,IFERROR(VLOOKUP(K242,Eje_Pilar_Prop!C224:C325,1,FALSE),"NO"))</f>
        <v>1</v>
      </c>
      <c r="AT242" s="73">
        <f t="shared" si="29"/>
        <v>1</v>
      </c>
      <c r="AU242" s="38">
        <f t="shared" si="33"/>
        <v>1</v>
      </c>
      <c r="AV242" s="73" t="str">
        <f t="shared" si="28"/>
        <v>NO</v>
      </c>
    </row>
    <row r="243" spans="1:48" ht="45" customHeight="1">
      <c r="A243" s="191">
        <v>1</v>
      </c>
      <c r="B243" s="171">
        <v>2020</v>
      </c>
      <c r="C243" s="170"/>
      <c r="D243" s="197"/>
      <c r="E243" s="149" t="s">
        <v>150</v>
      </c>
      <c r="F243" s="58"/>
      <c r="G243" s="59"/>
      <c r="H243" s="237" t="s">
        <v>1189</v>
      </c>
      <c r="I243" s="61" t="s">
        <v>218</v>
      </c>
      <c r="J243" s="295" t="s">
        <v>259</v>
      </c>
      <c r="K243" s="62"/>
      <c r="L243" s="63" t="str">
        <f>IF(ISERROR(VLOOKUP(K243,Eje_Pilar_Prop!$C$2:$E$104,2,FALSE))," ",VLOOKUP(K243,Eje_Pilar_Prop!$C$2:$E$104,2,FALSE))</f>
        <v xml:space="preserve"> </v>
      </c>
      <c r="M243" s="63" t="str">
        <f>IF(ISERROR(VLOOKUP(K243,Eje_Pilar_Prop!$C$2:$E$104,3,FALSE))," ",VLOOKUP(K243,Eje_Pilar_Prop!$C$2:$E$104,3,FALSE))</f>
        <v xml:space="preserve"> </v>
      </c>
      <c r="N243" s="288" t="s">
        <v>1200</v>
      </c>
      <c r="O243" s="289" t="s">
        <v>1223</v>
      </c>
      <c r="P243" s="285" t="s">
        <v>1154</v>
      </c>
      <c r="Q243" s="205">
        <f>20000000-2412300</f>
        <v>17587700</v>
      </c>
      <c r="R243" s="66"/>
      <c r="S243" s="67"/>
      <c r="T243" s="68"/>
      <c r="U243" s="205"/>
      <c r="V243" s="69">
        <f t="shared" si="35"/>
        <v>17587700</v>
      </c>
      <c r="W243" s="205">
        <f>3746400+13841300</f>
        <v>17587700</v>
      </c>
      <c r="X243" s="70"/>
      <c r="Y243" s="70"/>
      <c r="Z243" s="70"/>
      <c r="AA243" s="198"/>
      <c r="AB243" s="71"/>
      <c r="AC243" s="71"/>
      <c r="AD243" s="173"/>
      <c r="AE243" s="136"/>
      <c r="AF243" s="70"/>
      <c r="AG243" s="65"/>
      <c r="AH243" s="57"/>
      <c r="AI243" s="57"/>
      <c r="AJ243" s="57"/>
      <c r="AK243" s="57"/>
      <c r="AL243" s="72">
        <f t="shared" si="34"/>
        <v>1</v>
      </c>
      <c r="AN243" s="112">
        <f>IF(SUMPRODUCT((A$14:A243=A243)*(B$14:B243=B243)*(D$14:D243=D243))&gt;1,0,1)</f>
        <v>0</v>
      </c>
      <c r="AO243" s="73" t="str">
        <f t="shared" si="30"/>
        <v>Otros gastos</v>
      </c>
      <c r="AP243" s="73">
        <f t="shared" si="31"/>
        <v>1</v>
      </c>
      <c r="AQ243" s="74">
        <f>IF(ISBLANK(G243),1,IFERROR(VLOOKUP(G243,Tipo!$C$12:$C$27,1,FALSE),"NO"))</f>
        <v>1</v>
      </c>
      <c r="AR243" s="73" t="str">
        <f t="shared" si="32"/>
        <v>Funcionamiento</v>
      </c>
      <c r="AS243" s="73">
        <f>IF(ISBLANK(K243),1,IFERROR(VLOOKUP(K243,Eje_Pilar_Prop!C225:C326,1,FALSE),"NO"))</f>
        <v>1</v>
      </c>
      <c r="AT243" s="73">
        <f t="shared" si="29"/>
        <v>1</v>
      </c>
      <c r="AU243" s="38">
        <f t="shared" si="33"/>
        <v>1</v>
      </c>
      <c r="AV243" s="73" t="str">
        <f t="shared" si="28"/>
        <v>NO</v>
      </c>
    </row>
    <row r="244" spans="1:48" ht="45" customHeight="1">
      <c r="A244" s="191">
        <v>1</v>
      </c>
      <c r="B244" s="171">
        <v>2020</v>
      </c>
      <c r="C244" s="170"/>
      <c r="D244" s="197"/>
      <c r="E244" s="149" t="s">
        <v>150</v>
      </c>
      <c r="F244" s="58"/>
      <c r="G244" s="59"/>
      <c r="H244" s="237" t="s">
        <v>1189</v>
      </c>
      <c r="I244" s="61" t="s">
        <v>218</v>
      </c>
      <c r="J244" s="295" t="s">
        <v>259</v>
      </c>
      <c r="K244" s="62"/>
      <c r="L244" s="63" t="str">
        <f>IF(ISERROR(VLOOKUP(K244,Eje_Pilar_Prop!$C$2:$E$104,2,FALSE))," ",VLOOKUP(K244,Eje_Pilar_Prop!$C$2:$E$104,2,FALSE))</f>
        <v xml:space="preserve"> </v>
      </c>
      <c r="M244" s="63" t="str">
        <f>IF(ISERROR(VLOOKUP(K244,Eje_Pilar_Prop!$C$2:$E$104,3,FALSE))," ",VLOOKUP(K244,Eje_Pilar_Prop!$C$2:$E$104,3,FALSE))</f>
        <v xml:space="preserve"> </v>
      </c>
      <c r="N244" s="288" t="s">
        <v>1200</v>
      </c>
      <c r="O244" s="298" t="s">
        <v>1224</v>
      </c>
      <c r="P244" s="285" t="s">
        <v>1242</v>
      </c>
      <c r="Q244" s="205">
        <f>10000000+209200</f>
        <v>10209200</v>
      </c>
      <c r="R244" s="66"/>
      <c r="S244" s="67"/>
      <c r="T244" s="68"/>
      <c r="U244" s="205"/>
      <c r="V244" s="69">
        <f t="shared" si="35"/>
        <v>10209200</v>
      </c>
      <c r="W244" s="205">
        <f>6462800+209200</f>
        <v>6672000</v>
      </c>
      <c r="X244" s="70"/>
      <c r="Y244" s="70"/>
      <c r="Z244" s="70"/>
      <c r="AA244" s="198"/>
      <c r="AB244" s="71"/>
      <c r="AC244" s="71"/>
      <c r="AD244" s="173"/>
      <c r="AE244" s="136"/>
      <c r="AF244" s="70"/>
      <c r="AG244" s="65"/>
      <c r="AH244" s="57"/>
      <c r="AI244" s="57"/>
      <c r="AJ244" s="57"/>
      <c r="AK244" s="57"/>
      <c r="AL244" s="72">
        <f t="shared" si="34"/>
        <v>0.65352819025976572</v>
      </c>
      <c r="AN244" s="112">
        <f>IF(SUMPRODUCT((A$14:A244=A244)*(B$14:B244=B244)*(D$14:D244=D244))&gt;1,0,1)</f>
        <v>0</v>
      </c>
      <c r="AO244" s="73" t="str">
        <f t="shared" si="30"/>
        <v>Otros gastos</v>
      </c>
      <c r="AP244" s="73">
        <f t="shared" si="31"/>
        <v>1</v>
      </c>
      <c r="AQ244" s="74">
        <f>IF(ISBLANK(G244),1,IFERROR(VLOOKUP(G244,Tipo!$C$12:$C$27,1,FALSE),"NO"))</f>
        <v>1</v>
      </c>
      <c r="AR244" s="73" t="str">
        <f t="shared" si="32"/>
        <v>Funcionamiento</v>
      </c>
      <c r="AS244" s="73">
        <f>IF(ISBLANK(K244),1,IFERROR(VLOOKUP(K244,Eje_Pilar_Prop!C226:C327,1,FALSE),"NO"))</f>
        <v>1</v>
      </c>
      <c r="AT244" s="73">
        <f t="shared" si="29"/>
        <v>1</v>
      </c>
      <c r="AU244" s="38">
        <f t="shared" si="33"/>
        <v>1</v>
      </c>
      <c r="AV244" s="73" t="str">
        <f t="shared" si="28"/>
        <v>NO</v>
      </c>
    </row>
    <row r="245" spans="1:48" ht="45" customHeight="1">
      <c r="A245" s="191">
        <v>1</v>
      </c>
      <c r="B245" s="171">
        <v>2020</v>
      </c>
      <c r="C245" s="170"/>
      <c r="D245" s="197"/>
      <c r="E245" s="149" t="s">
        <v>150</v>
      </c>
      <c r="F245" s="58"/>
      <c r="G245" s="59"/>
      <c r="H245" s="237" t="s">
        <v>1190</v>
      </c>
      <c r="I245" s="61" t="s">
        <v>218</v>
      </c>
      <c r="J245" s="295" t="s">
        <v>259</v>
      </c>
      <c r="K245" s="62"/>
      <c r="L245" s="63" t="str">
        <f>IF(ISERROR(VLOOKUP(K245,Eje_Pilar_Prop!$C$2:$E$104,2,FALSE))," ",VLOOKUP(K245,Eje_Pilar_Prop!$C$2:$E$104,2,FALSE))</f>
        <v xml:space="preserve"> </v>
      </c>
      <c r="M245" s="63" t="str">
        <f>IF(ISERROR(VLOOKUP(K245,Eje_Pilar_Prop!$C$2:$E$104,3,FALSE))," ",VLOOKUP(K245,Eje_Pilar_Prop!$C$2:$E$104,3,FALSE))</f>
        <v xml:space="preserve"> </v>
      </c>
      <c r="N245" s="288" t="s">
        <v>1207</v>
      </c>
      <c r="O245" s="289"/>
      <c r="P245" s="285" t="s">
        <v>1243</v>
      </c>
      <c r="Q245" s="205">
        <f>600999994+28336195</f>
        <v>629336189</v>
      </c>
      <c r="R245" s="66"/>
      <c r="S245" s="67"/>
      <c r="T245" s="68"/>
      <c r="U245" s="205"/>
      <c r="V245" s="69">
        <f t="shared" si="35"/>
        <v>629336189</v>
      </c>
      <c r="W245" s="205">
        <f>419557844+24288449</f>
        <v>443846293</v>
      </c>
      <c r="X245" s="70"/>
      <c r="Y245" s="70"/>
      <c r="Z245" s="70"/>
      <c r="AA245" s="198"/>
      <c r="AB245" s="71"/>
      <c r="AC245" s="71"/>
      <c r="AD245" s="173"/>
      <c r="AE245" s="136"/>
      <c r="AF245" s="70"/>
      <c r="AG245" s="65"/>
      <c r="AH245" s="57"/>
      <c r="AI245" s="57"/>
      <c r="AJ245" s="57"/>
      <c r="AK245" s="57"/>
      <c r="AL245" s="72">
        <f t="shared" si="34"/>
        <v>0.70526103656181127</v>
      </c>
      <c r="AN245" s="112">
        <f>IF(SUMPRODUCT((A$14:A245=A245)*(B$14:B245=B245)*(D$14:D245=D245))&gt;1,0,1)</f>
        <v>0</v>
      </c>
      <c r="AO245" s="73" t="str">
        <f t="shared" si="30"/>
        <v>Otros gastos</v>
      </c>
      <c r="AP245" s="73">
        <f t="shared" si="31"/>
        <v>1</v>
      </c>
      <c r="AQ245" s="74">
        <f>IF(ISBLANK(G245),1,IFERROR(VLOOKUP(G245,Tipo!$C$12:$C$27,1,FALSE),"NO"))</f>
        <v>1</v>
      </c>
      <c r="AR245" s="73" t="str">
        <f t="shared" si="32"/>
        <v>Funcionamiento</v>
      </c>
      <c r="AS245" s="73">
        <f>IF(ISBLANK(K245),1,IFERROR(VLOOKUP(K245,Eje_Pilar_Prop!C227:C328,1,FALSE),"NO"))</f>
        <v>1</v>
      </c>
      <c r="AT245" s="73">
        <f t="shared" si="29"/>
        <v>1</v>
      </c>
      <c r="AU245" s="38">
        <f t="shared" si="33"/>
        <v>1</v>
      </c>
      <c r="AV245" s="73" t="str">
        <f t="shared" si="28"/>
        <v>NO</v>
      </c>
    </row>
    <row r="246" spans="1:48" ht="45" customHeight="1">
      <c r="A246" s="191">
        <v>2020</v>
      </c>
      <c r="B246" s="171">
        <v>2020</v>
      </c>
      <c r="C246" s="170"/>
      <c r="D246" s="197"/>
      <c r="E246" s="149" t="s">
        <v>150</v>
      </c>
      <c r="F246" s="58"/>
      <c r="G246" s="59"/>
      <c r="H246" s="237" t="s">
        <v>1191</v>
      </c>
      <c r="I246" s="61" t="s">
        <v>218</v>
      </c>
      <c r="J246" s="295" t="s">
        <v>259</v>
      </c>
      <c r="K246" s="62"/>
      <c r="L246" s="63" t="str">
        <f>IF(ISERROR(VLOOKUP(K246,Eje_Pilar_Prop!$C$2:$E$104,2,FALSE))," ",VLOOKUP(K246,Eje_Pilar_Prop!$C$2:$E$104,2,FALSE))</f>
        <v xml:space="preserve"> </v>
      </c>
      <c r="M246" s="63" t="str">
        <f>IF(ISERROR(VLOOKUP(K246,Eje_Pilar_Prop!$C$2:$E$104,3,FALSE))," ",VLOOKUP(K246,Eje_Pilar_Prop!$C$2:$E$104,3,FALSE))</f>
        <v xml:space="preserve"> </v>
      </c>
      <c r="N246" s="288" t="s">
        <v>1203</v>
      </c>
      <c r="O246" s="192" t="s">
        <v>1225</v>
      </c>
      <c r="P246" s="285" t="s">
        <v>1244</v>
      </c>
      <c r="Q246" s="205">
        <v>12000000</v>
      </c>
      <c r="R246" s="66"/>
      <c r="S246" s="67"/>
      <c r="T246" s="68"/>
      <c r="U246" s="205"/>
      <c r="V246" s="69">
        <f t="shared" si="35"/>
        <v>12000000</v>
      </c>
      <c r="W246" s="205">
        <v>5414065</v>
      </c>
      <c r="X246" s="70"/>
      <c r="Y246" s="70"/>
      <c r="Z246" s="70"/>
      <c r="AA246" s="198"/>
      <c r="AB246" s="71"/>
      <c r="AC246" s="71"/>
      <c r="AD246" s="173"/>
      <c r="AE246" s="136"/>
      <c r="AF246" s="70"/>
      <c r="AG246" s="65"/>
      <c r="AH246" s="57"/>
      <c r="AI246" s="57"/>
      <c r="AJ246" s="57"/>
      <c r="AK246" s="57"/>
      <c r="AL246" s="72">
        <f t="shared" si="34"/>
        <v>0.45117208333333331</v>
      </c>
      <c r="AN246" s="112">
        <f>IF(SUMPRODUCT((A$14:A246=A246)*(B$14:B246=B246)*(D$14:D246=D246))&gt;1,0,1)</f>
        <v>0</v>
      </c>
      <c r="AO246" s="73" t="str">
        <f t="shared" si="30"/>
        <v>Otros gastos</v>
      </c>
      <c r="AP246" s="73">
        <f t="shared" si="31"/>
        <v>1</v>
      </c>
      <c r="AQ246" s="74">
        <f>IF(ISBLANK(G246),1,IFERROR(VLOOKUP(G246,Tipo!$C$12:$C$27,1,FALSE),"NO"))</f>
        <v>1</v>
      </c>
      <c r="AR246" s="73" t="str">
        <f t="shared" si="32"/>
        <v>Funcionamiento</v>
      </c>
      <c r="AS246" s="73">
        <f>IF(ISBLANK(K246),1,IFERROR(VLOOKUP(K246,Eje_Pilar_Prop!C228:C329,1,FALSE),"NO"))</f>
        <v>1</v>
      </c>
      <c r="AT246" s="73">
        <f t="shared" si="29"/>
        <v>1</v>
      </c>
      <c r="AU246" s="38">
        <f t="shared" si="33"/>
        <v>1</v>
      </c>
      <c r="AV246" s="73" t="str">
        <f t="shared" si="28"/>
        <v>NO</v>
      </c>
    </row>
    <row r="247" spans="1:48" ht="45" customHeight="1">
      <c r="A247" s="191">
        <v>51585</v>
      </c>
      <c r="B247" s="171">
        <v>2020</v>
      </c>
      <c r="C247" s="170" t="s">
        <v>264</v>
      </c>
      <c r="D247" s="197"/>
      <c r="E247" s="149" t="s">
        <v>148</v>
      </c>
      <c r="F247" s="58" t="s">
        <v>224</v>
      </c>
      <c r="G247" s="59" t="s">
        <v>231</v>
      </c>
      <c r="H247" s="237" t="s">
        <v>1192</v>
      </c>
      <c r="I247" s="61" t="s">
        <v>218</v>
      </c>
      <c r="J247" s="295" t="s">
        <v>259</v>
      </c>
      <c r="K247" s="62"/>
      <c r="L247" s="63" t="str">
        <f>IF(ISERROR(VLOOKUP(K247,Eje_Pilar_Prop!$C$2:$E$104,2,FALSE))," ",VLOOKUP(K247,Eje_Pilar_Prop!$C$2:$E$104,2,FALSE))</f>
        <v xml:space="preserve"> </v>
      </c>
      <c r="M247" s="63" t="str">
        <f>IF(ISERROR(VLOOKUP(K247,Eje_Pilar_Prop!$C$2:$E$104,3,FALSE))," ",VLOOKUP(K247,Eje_Pilar_Prop!$C$2:$E$104,3,FALSE))</f>
        <v xml:space="preserve"> </v>
      </c>
      <c r="N247" s="288" t="s">
        <v>1208</v>
      </c>
      <c r="O247" s="192" t="s">
        <v>1226</v>
      </c>
      <c r="P247" s="285" t="s">
        <v>1245</v>
      </c>
      <c r="Q247" s="205">
        <v>14000000</v>
      </c>
      <c r="R247" s="66"/>
      <c r="S247" s="67"/>
      <c r="T247" s="68"/>
      <c r="U247" s="205"/>
      <c r="V247" s="69">
        <f t="shared" si="35"/>
        <v>14000000</v>
      </c>
      <c r="W247" s="205">
        <v>3341453</v>
      </c>
      <c r="X247" s="302">
        <v>44019</v>
      </c>
      <c r="Y247" s="302">
        <v>44019</v>
      </c>
      <c r="Z247" s="208">
        <v>44383</v>
      </c>
      <c r="AA247" s="198">
        <v>365</v>
      </c>
      <c r="AB247" s="71"/>
      <c r="AC247" s="71"/>
      <c r="AD247" s="173"/>
      <c r="AE247" s="136"/>
      <c r="AF247" s="70"/>
      <c r="AG247" s="65"/>
      <c r="AH247" s="57"/>
      <c r="AI247" s="57" t="s">
        <v>598</v>
      </c>
      <c r="AJ247" s="57"/>
      <c r="AK247" s="57"/>
      <c r="AL247" s="72">
        <f t="shared" si="34"/>
        <v>0.23867521428571428</v>
      </c>
      <c r="AN247" s="112">
        <f>IF(SUMPRODUCT((A$14:A247=A247)*(B$14:B247=B247)*(D$14:D247=D247))&gt;1,0,1)</f>
        <v>1</v>
      </c>
      <c r="AO247" s="73" t="str">
        <f t="shared" si="30"/>
        <v>Otros</v>
      </c>
      <c r="AP247" s="73" t="str">
        <f t="shared" si="31"/>
        <v>Selección abreviada</v>
      </c>
      <c r="AQ247" s="74" t="str">
        <f>IF(ISBLANK(G247),1,IFERROR(VLOOKUP(G247,Tipo!$C$12:$C$27,1,FALSE),"NO"))</f>
        <v xml:space="preserve">Acuerdo marco de precios </v>
      </c>
      <c r="AR247" s="73" t="str">
        <f t="shared" si="32"/>
        <v>Funcionamiento</v>
      </c>
      <c r="AS247" s="73">
        <f>IF(ISBLANK(K247),1,IFERROR(VLOOKUP(K247,Eje_Pilar_Prop!C229:C330,1,FALSE),"NO"))</f>
        <v>1</v>
      </c>
      <c r="AT247" s="73" t="str">
        <f t="shared" si="29"/>
        <v>SECOP II</v>
      </c>
      <c r="AU247" s="38">
        <f t="shared" si="33"/>
        <v>1</v>
      </c>
      <c r="AV247" s="73" t="str">
        <f t="shared" si="28"/>
        <v>NO</v>
      </c>
    </row>
    <row r="248" spans="1:48" ht="45" customHeight="1">
      <c r="A248" s="191">
        <v>36839</v>
      </c>
      <c r="B248" s="171">
        <v>2019</v>
      </c>
      <c r="C248" s="170" t="s">
        <v>264</v>
      </c>
      <c r="D248" s="197"/>
      <c r="E248" s="149" t="s">
        <v>132</v>
      </c>
      <c r="F248" s="58" t="s">
        <v>224</v>
      </c>
      <c r="G248" s="59" t="s">
        <v>231</v>
      </c>
      <c r="H248" s="237" t="s">
        <v>1193</v>
      </c>
      <c r="I248" s="61" t="s">
        <v>218</v>
      </c>
      <c r="J248" s="295" t="s">
        <v>259</v>
      </c>
      <c r="K248" s="62"/>
      <c r="L248" s="63" t="str">
        <f>IF(ISERROR(VLOOKUP(K248,Eje_Pilar_Prop!$C$2:$E$104,2,FALSE))," ",VLOOKUP(K248,Eje_Pilar_Prop!$C$2:$E$104,2,FALSE))</f>
        <v xml:space="preserve"> </v>
      </c>
      <c r="M248" s="63" t="str">
        <f>IF(ISERROR(VLOOKUP(K248,Eje_Pilar_Prop!$C$2:$E$104,3,FALSE))," ",VLOOKUP(K248,Eje_Pilar_Prop!$C$2:$E$104,3,FALSE))</f>
        <v xml:space="preserve"> </v>
      </c>
      <c r="N248" s="288" t="s">
        <v>1197</v>
      </c>
      <c r="O248" s="287" t="s">
        <v>1227</v>
      </c>
      <c r="P248" s="285" t="s">
        <v>1246</v>
      </c>
      <c r="Q248" s="205"/>
      <c r="R248" s="66"/>
      <c r="S248" s="67"/>
      <c r="T248" s="68">
        <v>1</v>
      </c>
      <c r="U248" s="205">
        <v>5776426</v>
      </c>
      <c r="V248" s="69">
        <f t="shared" si="35"/>
        <v>5776426</v>
      </c>
      <c r="W248" s="205">
        <v>940402</v>
      </c>
      <c r="X248" s="70"/>
      <c r="Y248" s="70"/>
      <c r="Z248" s="70"/>
      <c r="AA248" s="198"/>
      <c r="AB248" s="71">
        <v>1</v>
      </c>
      <c r="AC248" s="71">
        <v>90</v>
      </c>
      <c r="AD248" s="173"/>
      <c r="AE248" s="136"/>
      <c r="AF248" s="70"/>
      <c r="AG248" s="65"/>
      <c r="AH248" s="57"/>
      <c r="AI248" s="57"/>
      <c r="AJ248" s="57" t="s">
        <v>598</v>
      </c>
      <c r="AK248" s="57"/>
      <c r="AL248" s="72">
        <f t="shared" si="34"/>
        <v>0.16279997354765732</v>
      </c>
      <c r="AN248" s="112">
        <f>IF(SUMPRODUCT((A$14:A248=A248)*(B$14:B248=B248)*(D$14:D248=D248))&gt;1,0,1)</f>
        <v>1</v>
      </c>
      <c r="AO248" s="73" t="str">
        <f t="shared" si="30"/>
        <v>Suministro</v>
      </c>
      <c r="AP248" s="73" t="str">
        <f t="shared" si="31"/>
        <v>Selección abreviada</v>
      </c>
      <c r="AQ248" s="74" t="str">
        <f>IF(ISBLANK(G248),1,IFERROR(VLOOKUP(G248,Tipo!$C$12:$C$27,1,FALSE),"NO"))</f>
        <v xml:space="preserve">Acuerdo marco de precios </v>
      </c>
      <c r="AR248" s="73" t="str">
        <f t="shared" si="32"/>
        <v>Funcionamiento</v>
      </c>
      <c r="AS248" s="73">
        <f>IF(ISBLANK(K248),1,IFERROR(VLOOKUP(K248,Eje_Pilar_Prop!C230:C331,1,FALSE),"NO"))</f>
        <v>1</v>
      </c>
      <c r="AT248" s="73" t="str">
        <f t="shared" si="29"/>
        <v>SECOP II</v>
      </c>
      <c r="AU248" s="38">
        <f t="shared" si="33"/>
        <v>1</v>
      </c>
      <c r="AV248" s="73" t="str">
        <f t="shared" si="28"/>
        <v>NO</v>
      </c>
    </row>
    <row r="249" spans="1:48" ht="45" customHeight="1">
      <c r="A249" s="57"/>
      <c r="B249" s="71"/>
      <c r="C249" s="121"/>
      <c r="D249" s="58"/>
      <c r="E249" s="75"/>
      <c r="F249" s="58"/>
      <c r="G249" s="59"/>
      <c r="H249" s="60"/>
      <c r="I249" s="61"/>
      <c r="J249" s="186"/>
      <c r="K249" s="62"/>
      <c r="L249" s="63" t="str">
        <f>IF(ISERROR(VLOOKUP(K249,Eje_Pilar_Prop!$C$2:$E$104,2,FALSE))," ",VLOOKUP(K249,Eje_Pilar_Prop!$C$2:$E$104,2,FALSE))</f>
        <v xml:space="preserve"> </v>
      </c>
      <c r="M249" s="63" t="str">
        <f>IF(ISERROR(VLOOKUP(K249,Eje_Pilar_Prop!$C$2:$E$104,3,FALSE))," ",VLOOKUP(K249,Eje_Pilar_Prop!$C$2:$E$104,3,FALSE))</f>
        <v xml:space="preserve"> </v>
      </c>
      <c r="N249" s="64"/>
      <c r="O249" s="173"/>
      <c r="P249" s="60"/>
      <c r="Q249" s="65"/>
      <c r="R249" s="66"/>
      <c r="S249" s="67"/>
      <c r="T249" s="68"/>
      <c r="U249" s="65"/>
      <c r="V249" s="69">
        <f t="shared" si="35"/>
        <v>0</v>
      </c>
      <c r="W249" s="205"/>
      <c r="X249" s="70"/>
      <c r="Y249" s="70"/>
      <c r="Z249" s="70"/>
      <c r="AA249" s="198"/>
      <c r="AB249" s="71"/>
      <c r="AC249" s="71"/>
      <c r="AD249" s="173"/>
      <c r="AE249" s="136"/>
      <c r="AF249" s="70"/>
      <c r="AG249" s="65"/>
      <c r="AH249" s="57"/>
      <c r="AI249" s="57"/>
      <c r="AJ249" s="57"/>
      <c r="AK249" s="57"/>
      <c r="AL249" s="72" t="str">
        <f t="shared" si="34"/>
        <v>-</v>
      </c>
      <c r="AN249" s="112">
        <f>IF(SUMPRODUCT((A$14:A249=A249)*(B$14:B249=B249)*(D$14:D249=D249))&gt;1,0,1)</f>
        <v>0</v>
      </c>
      <c r="AO249" s="73">
        <f t="shared" si="30"/>
        <v>1</v>
      </c>
      <c r="AP249" s="73">
        <f t="shared" si="31"/>
        <v>1</v>
      </c>
      <c r="AQ249" s="74">
        <f>IF(ISBLANK(G249),1,IFERROR(VLOOKUP(G249,Tipo!$C$12:$C$27,1,FALSE),"NO"))</f>
        <v>1</v>
      </c>
      <c r="AR249" s="73">
        <f t="shared" si="32"/>
        <v>1</v>
      </c>
      <c r="AS249" s="73">
        <f>IF(ISBLANK(K249),1,IFERROR(VLOOKUP(K249,Eje_Pilar_Prop!C231:C332,1,FALSE),"NO"))</f>
        <v>1</v>
      </c>
      <c r="AT249" s="73">
        <f t="shared" si="29"/>
        <v>1</v>
      </c>
      <c r="AU249" s="38">
        <f t="shared" si="33"/>
        <v>1</v>
      </c>
      <c r="AV249" s="73">
        <f t="shared" si="28"/>
        <v>1</v>
      </c>
    </row>
    <row r="250" spans="1:48" ht="45" customHeight="1">
      <c r="A250" s="57"/>
      <c r="B250" s="71"/>
      <c r="C250" s="121"/>
      <c r="D250" s="58"/>
      <c r="E250" s="75"/>
      <c r="F250" s="58"/>
      <c r="G250" s="59"/>
      <c r="H250" s="60"/>
      <c r="I250" s="61"/>
      <c r="J250" s="186"/>
      <c r="K250" s="62"/>
      <c r="L250" s="63" t="str">
        <f>IF(ISERROR(VLOOKUP(K250,Eje_Pilar_Prop!$C$2:$E$104,2,FALSE))," ",VLOOKUP(K250,Eje_Pilar_Prop!$C$2:$E$104,2,FALSE))</f>
        <v xml:space="preserve"> </v>
      </c>
      <c r="M250" s="63" t="str">
        <f>IF(ISERROR(VLOOKUP(K250,Eje_Pilar_Prop!$C$2:$E$104,3,FALSE))," ",VLOOKUP(K250,Eje_Pilar_Prop!$C$2:$E$104,3,FALSE))</f>
        <v xml:space="preserve"> </v>
      </c>
      <c r="N250" s="64"/>
      <c r="O250" s="173"/>
      <c r="P250" s="60"/>
      <c r="Q250" s="65"/>
      <c r="R250" s="66"/>
      <c r="S250" s="67"/>
      <c r="T250" s="68"/>
      <c r="U250" s="65"/>
      <c r="V250" s="69">
        <f t="shared" si="35"/>
        <v>0</v>
      </c>
      <c r="W250" s="205"/>
      <c r="X250" s="70"/>
      <c r="Y250" s="70"/>
      <c r="Z250" s="70"/>
      <c r="AA250" s="198"/>
      <c r="AB250" s="71"/>
      <c r="AC250" s="71"/>
      <c r="AD250" s="173"/>
      <c r="AE250" s="136"/>
      <c r="AF250" s="70"/>
      <c r="AG250" s="65"/>
      <c r="AH250" s="57"/>
      <c r="AI250" s="57"/>
      <c r="AJ250" s="57"/>
      <c r="AK250" s="57"/>
      <c r="AL250" s="72" t="str">
        <f t="shared" si="34"/>
        <v>-</v>
      </c>
      <c r="AN250" s="112">
        <f>IF(SUMPRODUCT((A$14:A250=A250)*(B$14:B250=B250)*(D$14:D250=D250))&gt;1,0,1)</f>
        <v>0</v>
      </c>
      <c r="AO250" s="73">
        <f t="shared" si="30"/>
        <v>1</v>
      </c>
      <c r="AP250" s="73">
        <f t="shared" si="31"/>
        <v>1</v>
      </c>
      <c r="AQ250" s="74">
        <f>IF(ISBLANK(G250),1,IFERROR(VLOOKUP(G250,Tipo!$C$12:$C$27,1,FALSE),"NO"))</f>
        <v>1</v>
      </c>
      <c r="AR250" s="73">
        <f t="shared" si="32"/>
        <v>1</v>
      </c>
      <c r="AS250" s="73">
        <f>IF(ISBLANK(K250),1,IFERROR(VLOOKUP(K250,Eje_Pilar_Prop!C232:C333,1,FALSE),"NO"))</f>
        <v>1</v>
      </c>
      <c r="AT250" s="73">
        <f t="shared" si="29"/>
        <v>1</v>
      </c>
      <c r="AU250" s="38">
        <f t="shared" si="33"/>
        <v>1</v>
      </c>
      <c r="AV250" s="73">
        <f t="shared" si="28"/>
        <v>1</v>
      </c>
    </row>
    <row r="251" spans="1:48" ht="45" customHeight="1">
      <c r="A251" s="57"/>
      <c r="B251" s="71"/>
      <c r="C251" s="121"/>
      <c r="D251" s="58"/>
      <c r="E251" s="75"/>
      <c r="F251" s="58"/>
      <c r="G251" s="59"/>
      <c r="H251" s="60"/>
      <c r="I251" s="61"/>
      <c r="J251" s="186"/>
      <c r="K251" s="62"/>
      <c r="L251" s="63" t="str">
        <f>IF(ISERROR(VLOOKUP(K251,Eje_Pilar_Prop!$C$2:$E$104,2,FALSE))," ",VLOOKUP(K251,Eje_Pilar_Prop!$C$2:$E$104,2,FALSE))</f>
        <v xml:space="preserve"> </v>
      </c>
      <c r="M251" s="63" t="str">
        <f>IF(ISERROR(VLOOKUP(K251,Eje_Pilar_Prop!$C$2:$E$104,3,FALSE))," ",VLOOKUP(K251,Eje_Pilar_Prop!$C$2:$E$104,3,FALSE))</f>
        <v xml:space="preserve"> </v>
      </c>
      <c r="N251" s="64"/>
      <c r="O251" s="173"/>
      <c r="P251" s="60"/>
      <c r="Q251" s="65"/>
      <c r="R251" s="66"/>
      <c r="S251" s="67"/>
      <c r="T251" s="68"/>
      <c r="U251" s="65"/>
      <c r="V251" s="69">
        <f t="shared" si="35"/>
        <v>0</v>
      </c>
      <c r="W251" s="205"/>
      <c r="X251" s="70"/>
      <c r="Y251" s="70"/>
      <c r="Z251" s="70"/>
      <c r="AA251" s="198"/>
      <c r="AB251" s="71"/>
      <c r="AC251" s="71"/>
      <c r="AD251" s="173"/>
      <c r="AE251" s="136"/>
      <c r="AF251" s="70"/>
      <c r="AG251" s="65"/>
      <c r="AH251" s="57"/>
      <c r="AI251" s="57"/>
      <c r="AJ251" s="57"/>
      <c r="AK251" s="57"/>
      <c r="AL251" s="72" t="str">
        <f t="shared" si="34"/>
        <v>-</v>
      </c>
      <c r="AN251" s="112">
        <f>IF(SUMPRODUCT((A$14:A251=A251)*(B$14:B251=B251)*(D$14:D251=D251))&gt;1,0,1)</f>
        <v>0</v>
      </c>
      <c r="AO251" s="73">
        <f t="shared" si="30"/>
        <v>1</v>
      </c>
      <c r="AP251" s="73">
        <f t="shared" si="31"/>
        <v>1</v>
      </c>
      <c r="AQ251" s="74">
        <f>IF(ISBLANK(G251),1,IFERROR(VLOOKUP(G251,Tipo!$C$12:$C$27,1,FALSE),"NO"))</f>
        <v>1</v>
      </c>
      <c r="AR251" s="73">
        <f t="shared" si="32"/>
        <v>1</v>
      </c>
      <c r="AS251" s="73">
        <f>IF(ISBLANK(K251),1,IFERROR(VLOOKUP(K251,Eje_Pilar_Prop!C233:C334,1,FALSE),"NO"))</f>
        <v>1</v>
      </c>
      <c r="AT251" s="73">
        <f t="shared" si="29"/>
        <v>1</v>
      </c>
      <c r="AU251" s="38">
        <f t="shared" si="33"/>
        <v>1</v>
      </c>
      <c r="AV251" s="73">
        <f t="shared" si="28"/>
        <v>1</v>
      </c>
    </row>
    <row r="252" spans="1:48" ht="45" customHeight="1">
      <c r="A252" s="57"/>
      <c r="B252" s="71"/>
      <c r="C252" s="121"/>
      <c r="D252" s="58"/>
      <c r="E252" s="75"/>
      <c r="F252" s="58"/>
      <c r="G252" s="59"/>
      <c r="H252" s="60"/>
      <c r="I252" s="61"/>
      <c r="J252" s="186"/>
      <c r="K252" s="62"/>
      <c r="L252" s="63" t="str">
        <f>IF(ISERROR(VLOOKUP(K252,Eje_Pilar_Prop!$C$2:$E$104,2,FALSE))," ",VLOOKUP(K252,Eje_Pilar_Prop!$C$2:$E$104,2,FALSE))</f>
        <v xml:space="preserve"> </v>
      </c>
      <c r="M252" s="63" t="str">
        <f>IF(ISERROR(VLOOKUP(K252,Eje_Pilar_Prop!$C$2:$E$104,3,FALSE))," ",VLOOKUP(K252,Eje_Pilar_Prop!$C$2:$E$104,3,FALSE))</f>
        <v xml:space="preserve"> </v>
      </c>
      <c r="N252" s="64"/>
      <c r="O252" s="173"/>
      <c r="P252" s="60"/>
      <c r="Q252" s="65"/>
      <c r="R252" s="66"/>
      <c r="S252" s="67"/>
      <c r="T252" s="68"/>
      <c r="U252" s="65"/>
      <c r="V252" s="69">
        <f t="shared" si="35"/>
        <v>0</v>
      </c>
      <c r="W252" s="205"/>
      <c r="X252" s="70"/>
      <c r="Y252" s="70"/>
      <c r="Z252" s="70"/>
      <c r="AA252" s="198"/>
      <c r="AB252" s="71"/>
      <c r="AC252" s="71"/>
      <c r="AD252" s="173"/>
      <c r="AE252" s="136"/>
      <c r="AF252" s="70"/>
      <c r="AG252" s="65"/>
      <c r="AH252" s="57"/>
      <c r="AI252" s="57"/>
      <c r="AJ252" s="57"/>
      <c r="AK252" s="57"/>
      <c r="AL252" s="72" t="str">
        <f t="shared" si="34"/>
        <v>-</v>
      </c>
      <c r="AN252" s="112">
        <f>IF(SUMPRODUCT((A$14:A252=A252)*(B$14:B252=B252)*(D$14:D252=D252))&gt;1,0,1)</f>
        <v>0</v>
      </c>
      <c r="AO252" s="73">
        <f t="shared" si="30"/>
        <v>1</v>
      </c>
      <c r="AP252" s="73">
        <f t="shared" si="31"/>
        <v>1</v>
      </c>
      <c r="AQ252" s="74">
        <f>IF(ISBLANK(G252),1,IFERROR(VLOOKUP(G252,Tipo!$C$12:$C$27,1,FALSE),"NO"))</f>
        <v>1</v>
      </c>
      <c r="AR252" s="73">
        <f t="shared" si="32"/>
        <v>1</v>
      </c>
      <c r="AS252" s="73">
        <f>IF(ISBLANK(K252),1,IFERROR(VLOOKUP(K252,Eje_Pilar_Prop!C234:C335,1,FALSE),"NO"))</f>
        <v>1</v>
      </c>
      <c r="AT252" s="73">
        <f t="shared" si="29"/>
        <v>1</v>
      </c>
      <c r="AU252" s="38">
        <f t="shared" si="33"/>
        <v>1</v>
      </c>
      <c r="AV252" s="73">
        <f t="shared" si="28"/>
        <v>1</v>
      </c>
    </row>
    <row r="253" spans="1:48" ht="45" customHeight="1">
      <c r="A253" s="57"/>
      <c r="B253" s="71"/>
      <c r="C253" s="121"/>
      <c r="D253" s="58"/>
      <c r="E253" s="75"/>
      <c r="F253" s="58"/>
      <c r="G253" s="59"/>
      <c r="H253" s="60"/>
      <c r="I253" s="61"/>
      <c r="J253" s="186"/>
      <c r="K253" s="62"/>
      <c r="L253" s="63" t="str">
        <f>IF(ISERROR(VLOOKUP(K253,Eje_Pilar_Prop!$C$2:$E$104,2,FALSE))," ",VLOOKUP(K253,Eje_Pilar_Prop!$C$2:$E$104,2,FALSE))</f>
        <v xml:space="preserve"> </v>
      </c>
      <c r="M253" s="63" t="str">
        <f>IF(ISERROR(VLOOKUP(K253,Eje_Pilar_Prop!$C$2:$E$104,3,FALSE))," ",VLOOKUP(K253,Eje_Pilar_Prop!$C$2:$E$104,3,FALSE))</f>
        <v xml:space="preserve"> </v>
      </c>
      <c r="N253" s="64"/>
      <c r="O253" s="173"/>
      <c r="P253" s="60"/>
      <c r="Q253" s="65"/>
      <c r="R253" s="66"/>
      <c r="S253" s="67"/>
      <c r="T253" s="68"/>
      <c r="U253" s="65"/>
      <c r="V253" s="69">
        <f t="shared" si="35"/>
        <v>0</v>
      </c>
      <c r="W253" s="205"/>
      <c r="X253" s="70"/>
      <c r="Y253" s="70"/>
      <c r="Z253" s="70"/>
      <c r="AA253" s="198"/>
      <c r="AB253" s="71"/>
      <c r="AC253" s="71"/>
      <c r="AD253" s="173"/>
      <c r="AE253" s="136"/>
      <c r="AF253" s="70"/>
      <c r="AG253" s="65"/>
      <c r="AH253" s="57"/>
      <c r="AI253" s="57"/>
      <c r="AJ253" s="57"/>
      <c r="AK253" s="57"/>
      <c r="AL253" s="72" t="str">
        <f t="shared" si="34"/>
        <v>-</v>
      </c>
      <c r="AN253" s="112">
        <f>IF(SUMPRODUCT((A$14:A253=A253)*(B$14:B253=B253)*(D$14:D253=D253))&gt;1,0,1)</f>
        <v>0</v>
      </c>
      <c r="AO253" s="73">
        <f t="shared" si="30"/>
        <v>1</v>
      </c>
      <c r="AP253" s="73">
        <f t="shared" si="31"/>
        <v>1</v>
      </c>
      <c r="AQ253" s="74">
        <f>IF(ISBLANK(G253),1,IFERROR(VLOOKUP(G253,Tipo!$C$12:$C$27,1,FALSE),"NO"))</f>
        <v>1</v>
      </c>
      <c r="AR253" s="73">
        <f t="shared" si="32"/>
        <v>1</v>
      </c>
      <c r="AS253" s="73">
        <f>IF(ISBLANK(K253),1,IFERROR(VLOOKUP(K253,Eje_Pilar_Prop!C235:C336,1,FALSE),"NO"))</f>
        <v>1</v>
      </c>
      <c r="AT253" s="73">
        <f t="shared" si="29"/>
        <v>1</v>
      </c>
      <c r="AU253" s="38">
        <f t="shared" si="33"/>
        <v>1</v>
      </c>
      <c r="AV253" s="73">
        <f t="shared" si="28"/>
        <v>1</v>
      </c>
    </row>
    <row r="254" spans="1:48" ht="45" customHeight="1">
      <c r="A254" s="57"/>
      <c r="B254" s="71"/>
      <c r="C254" s="121"/>
      <c r="D254" s="58"/>
      <c r="E254" s="75"/>
      <c r="F254" s="58"/>
      <c r="G254" s="59"/>
      <c r="H254" s="60"/>
      <c r="I254" s="61"/>
      <c r="J254" s="186"/>
      <c r="K254" s="62"/>
      <c r="L254" s="63" t="str">
        <f>IF(ISERROR(VLOOKUP(K254,Eje_Pilar_Prop!$C$2:$E$104,2,FALSE))," ",VLOOKUP(K254,Eje_Pilar_Prop!$C$2:$E$104,2,FALSE))</f>
        <v xml:space="preserve"> </v>
      </c>
      <c r="M254" s="63" t="str">
        <f>IF(ISERROR(VLOOKUP(K254,Eje_Pilar_Prop!$C$2:$E$104,3,FALSE))," ",VLOOKUP(K254,Eje_Pilar_Prop!$C$2:$E$104,3,FALSE))</f>
        <v xml:space="preserve"> </v>
      </c>
      <c r="N254" s="64"/>
      <c r="O254" s="173"/>
      <c r="P254" s="60"/>
      <c r="Q254" s="65"/>
      <c r="R254" s="66"/>
      <c r="S254" s="67"/>
      <c r="T254" s="68"/>
      <c r="U254" s="65"/>
      <c r="V254" s="69">
        <f t="shared" si="35"/>
        <v>0</v>
      </c>
      <c r="W254" s="205"/>
      <c r="X254" s="70"/>
      <c r="Y254" s="70"/>
      <c r="Z254" s="70"/>
      <c r="AA254" s="198"/>
      <c r="AB254" s="71"/>
      <c r="AC254" s="71"/>
      <c r="AD254" s="173"/>
      <c r="AE254" s="136"/>
      <c r="AF254" s="70"/>
      <c r="AG254" s="65"/>
      <c r="AH254" s="57"/>
      <c r="AI254" s="57"/>
      <c r="AJ254" s="57"/>
      <c r="AK254" s="57"/>
      <c r="AL254" s="72" t="str">
        <f t="shared" si="34"/>
        <v>-</v>
      </c>
      <c r="AN254" s="112">
        <f>IF(SUMPRODUCT((A$14:A254=A254)*(B$14:B254=B254)*(D$14:D254=D254))&gt;1,0,1)</f>
        <v>0</v>
      </c>
      <c r="AO254" s="73">
        <f t="shared" si="30"/>
        <v>1</v>
      </c>
      <c r="AP254" s="73">
        <f t="shared" si="31"/>
        <v>1</v>
      </c>
      <c r="AQ254" s="74">
        <f>IF(ISBLANK(G254),1,IFERROR(VLOOKUP(G254,Tipo!$C$12:$C$27,1,FALSE),"NO"))</f>
        <v>1</v>
      </c>
      <c r="AR254" s="73">
        <f t="shared" si="32"/>
        <v>1</v>
      </c>
      <c r="AS254" s="73">
        <f>IF(ISBLANK(K254),1,IFERROR(VLOOKUP(K254,Eje_Pilar_Prop!C236:C337,1,FALSE),"NO"))</f>
        <v>1</v>
      </c>
      <c r="AT254" s="73">
        <f t="shared" si="29"/>
        <v>1</v>
      </c>
      <c r="AU254" s="38">
        <f t="shared" si="33"/>
        <v>1</v>
      </c>
      <c r="AV254" s="73">
        <f t="shared" si="28"/>
        <v>1</v>
      </c>
    </row>
    <row r="255" spans="1:48" ht="45" customHeight="1">
      <c r="A255" s="57"/>
      <c r="B255" s="71"/>
      <c r="C255" s="121"/>
      <c r="D255" s="58"/>
      <c r="E255" s="75"/>
      <c r="F255" s="58"/>
      <c r="G255" s="59"/>
      <c r="H255" s="60"/>
      <c r="I255" s="61"/>
      <c r="J255" s="186"/>
      <c r="K255" s="62"/>
      <c r="L255" s="63" t="str">
        <f>IF(ISERROR(VLOOKUP(K255,Eje_Pilar_Prop!$C$2:$E$104,2,FALSE))," ",VLOOKUP(K255,Eje_Pilar_Prop!$C$2:$E$104,2,FALSE))</f>
        <v xml:space="preserve"> </v>
      </c>
      <c r="M255" s="63" t="str">
        <f>IF(ISERROR(VLOOKUP(K255,Eje_Pilar_Prop!$C$2:$E$104,3,FALSE))," ",VLOOKUP(K255,Eje_Pilar_Prop!$C$2:$E$104,3,FALSE))</f>
        <v xml:space="preserve"> </v>
      </c>
      <c r="N255" s="64"/>
      <c r="O255" s="173"/>
      <c r="P255" s="60"/>
      <c r="Q255" s="65"/>
      <c r="R255" s="66"/>
      <c r="S255" s="67"/>
      <c r="T255" s="68"/>
      <c r="U255" s="65"/>
      <c r="V255" s="69">
        <f t="shared" si="35"/>
        <v>0</v>
      </c>
      <c r="W255" s="205"/>
      <c r="X255" s="70"/>
      <c r="Y255" s="70"/>
      <c r="Z255" s="70"/>
      <c r="AA255" s="198"/>
      <c r="AB255" s="71"/>
      <c r="AC255" s="71"/>
      <c r="AD255" s="173"/>
      <c r="AE255" s="136"/>
      <c r="AF255" s="70"/>
      <c r="AG255" s="65"/>
      <c r="AH255" s="57"/>
      <c r="AI255" s="57"/>
      <c r="AJ255" s="57"/>
      <c r="AK255" s="57"/>
      <c r="AL255" s="72" t="str">
        <f t="shared" si="34"/>
        <v>-</v>
      </c>
      <c r="AN255" s="112">
        <f>IF(SUMPRODUCT((A$14:A255=A255)*(B$14:B255=B255)*(D$14:D255=D255))&gt;1,0,1)</f>
        <v>0</v>
      </c>
      <c r="AO255" s="73">
        <f t="shared" si="30"/>
        <v>1</v>
      </c>
      <c r="AP255" s="73">
        <f t="shared" si="31"/>
        <v>1</v>
      </c>
      <c r="AQ255" s="74">
        <f>IF(ISBLANK(G255),1,IFERROR(VLOOKUP(G255,Tipo!$C$12:$C$27,1,FALSE),"NO"))</f>
        <v>1</v>
      </c>
      <c r="AR255" s="73">
        <f t="shared" si="32"/>
        <v>1</v>
      </c>
      <c r="AS255" s="73">
        <f>IF(ISBLANK(K255),1,IFERROR(VLOOKUP(K255,Eje_Pilar_Prop!C237:C338,1,FALSE),"NO"))</f>
        <v>1</v>
      </c>
      <c r="AT255" s="73">
        <f t="shared" si="29"/>
        <v>1</v>
      </c>
      <c r="AU255" s="38">
        <f t="shared" si="33"/>
        <v>1</v>
      </c>
      <c r="AV255" s="73">
        <f t="shared" si="28"/>
        <v>1</v>
      </c>
    </row>
    <row r="256" spans="1:48" ht="45" customHeight="1">
      <c r="A256" s="57"/>
      <c r="B256" s="71"/>
      <c r="C256" s="121"/>
      <c r="D256" s="58"/>
      <c r="E256" s="75"/>
      <c r="F256" s="58"/>
      <c r="G256" s="59"/>
      <c r="H256" s="60"/>
      <c r="I256" s="61"/>
      <c r="J256" s="186"/>
      <c r="K256" s="62"/>
      <c r="L256" s="63" t="str">
        <f>IF(ISERROR(VLOOKUP(K256,Eje_Pilar_Prop!$C$2:$E$104,2,FALSE))," ",VLOOKUP(K256,Eje_Pilar_Prop!$C$2:$E$104,2,FALSE))</f>
        <v xml:space="preserve"> </v>
      </c>
      <c r="M256" s="63" t="str">
        <f>IF(ISERROR(VLOOKUP(K256,Eje_Pilar_Prop!$C$2:$E$104,3,FALSE))," ",VLOOKUP(K256,Eje_Pilar_Prop!$C$2:$E$104,3,FALSE))</f>
        <v xml:space="preserve"> </v>
      </c>
      <c r="N256" s="64"/>
      <c r="O256" s="173"/>
      <c r="P256" s="60"/>
      <c r="Q256" s="65"/>
      <c r="R256" s="66"/>
      <c r="S256" s="67"/>
      <c r="T256" s="68"/>
      <c r="U256" s="65"/>
      <c r="V256" s="69">
        <f t="shared" si="35"/>
        <v>0</v>
      </c>
      <c r="W256" s="205"/>
      <c r="X256" s="70"/>
      <c r="Y256" s="70"/>
      <c r="Z256" s="70"/>
      <c r="AA256" s="198"/>
      <c r="AB256" s="71"/>
      <c r="AC256" s="71"/>
      <c r="AD256" s="173"/>
      <c r="AE256" s="136"/>
      <c r="AF256" s="70"/>
      <c r="AG256" s="65"/>
      <c r="AH256" s="57"/>
      <c r="AI256" s="57"/>
      <c r="AJ256" s="57"/>
      <c r="AK256" s="57"/>
      <c r="AL256" s="72" t="str">
        <f t="shared" si="34"/>
        <v>-</v>
      </c>
      <c r="AN256" s="112">
        <f>IF(SUMPRODUCT((A$14:A256=A256)*(B$14:B256=B256)*(D$14:D256=D256))&gt;1,0,1)</f>
        <v>0</v>
      </c>
      <c r="AO256" s="73">
        <f t="shared" si="30"/>
        <v>1</v>
      </c>
      <c r="AP256" s="73">
        <f t="shared" si="31"/>
        <v>1</v>
      </c>
      <c r="AQ256" s="74">
        <f>IF(ISBLANK(G256),1,IFERROR(VLOOKUP(G256,Tipo!$C$12:$C$27,1,FALSE),"NO"))</f>
        <v>1</v>
      </c>
      <c r="AR256" s="73">
        <f t="shared" si="32"/>
        <v>1</v>
      </c>
      <c r="AS256" s="73">
        <f>IF(ISBLANK(K256),1,IFERROR(VLOOKUP(K256,Eje_Pilar_Prop!C238:C339,1,FALSE),"NO"))</f>
        <v>1</v>
      </c>
      <c r="AT256" s="73">
        <f t="shared" si="29"/>
        <v>1</v>
      </c>
      <c r="AU256" s="38">
        <f t="shared" si="33"/>
        <v>1</v>
      </c>
      <c r="AV256" s="73">
        <f t="shared" si="28"/>
        <v>1</v>
      </c>
    </row>
    <row r="257" spans="1:48" ht="45" customHeight="1">
      <c r="A257" s="57"/>
      <c r="B257" s="71"/>
      <c r="C257" s="121"/>
      <c r="D257" s="58"/>
      <c r="E257" s="75"/>
      <c r="F257" s="58"/>
      <c r="G257" s="59"/>
      <c r="H257" s="60"/>
      <c r="I257" s="61"/>
      <c r="J257" s="186"/>
      <c r="K257" s="62"/>
      <c r="L257" s="63" t="str">
        <f>IF(ISERROR(VLOOKUP(K257,Eje_Pilar_Prop!$C$2:$E$104,2,FALSE))," ",VLOOKUP(K257,Eje_Pilar_Prop!$C$2:$E$104,2,FALSE))</f>
        <v xml:space="preserve"> </v>
      </c>
      <c r="M257" s="63" t="str">
        <f>IF(ISERROR(VLOOKUP(K257,Eje_Pilar_Prop!$C$2:$E$104,3,FALSE))," ",VLOOKUP(K257,Eje_Pilar_Prop!$C$2:$E$104,3,FALSE))</f>
        <v xml:space="preserve"> </v>
      </c>
      <c r="N257" s="64"/>
      <c r="O257" s="173"/>
      <c r="P257" s="60"/>
      <c r="Q257" s="65"/>
      <c r="R257" s="66"/>
      <c r="S257" s="67"/>
      <c r="T257" s="68"/>
      <c r="U257" s="65"/>
      <c r="V257" s="69">
        <f t="shared" si="35"/>
        <v>0</v>
      </c>
      <c r="W257" s="205"/>
      <c r="X257" s="70"/>
      <c r="Y257" s="70"/>
      <c r="Z257" s="70"/>
      <c r="AA257" s="198"/>
      <c r="AB257" s="71"/>
      <c r="AC257" s="71"/>
      <c r="AD257" s="173"/>
      <c r="AE257" s="136"/>
      <c r="AF257" s="70"/>
      <c r="AG257" s="65"/>
      <c r="AH257" s="57"/>
      <c r="AI257" s="57"/>
      <c r="AJ257" s="57"/>
      <c r="AK257" s="57"/>
      <c r="AL257" s="72" t="str">
        <f t="shared" si="34"/>
        <v>-</v>
      </c>
      <c r="AN257" s="112">
        <f>IF(SUMPRODUCT((A$14:A257=A257)*(B$14:B257=B257)*(D$14:D257=D257))&gt;1,0,1)</f>
        <v>0</v>
      </c>
      <c r="AO257" s="73">
        <f t="shared" si="30"/>
        <v>1</v>
      </c>
      <c r="AP257" s="73">
        <f t="shared" si="31"/>
        <v>1</v>
      </c>
      <c r="AQ257" s="74">
        <f>IF(ISBLANK(G257),1,IFERROR(VLOOKUP(G257,Tipo!$C$12:$C$27,1,FALSE),"NO"))</f>
        <v>1</v>
      </c>
      <c r="AR257" s="73">
        <f t="shared" si="32"/>
        <v>1</v>
      </c>
      <c r="AS257" s="73">
        <f>IF(ISBLANK(K257),1,IFERROR(VLOOKUP(K257,Eje_Pilar_Prop!C239:C340,1,FALSE),"NO"))</f>
        <v>1</v>
      </c>
      <c r="AT257" s="73">
        <f t="shared" si="29"/>
        <v>1</v>
      </c>
      <c r="AU257" s="38">
        <f t="shared" si="33"/>
        <v>1</v>
      </c>
      <c r="AV257" s="73">
        <f t="shared" si="28"/>
        <v>1</v>
      </c>
    </row>
    <row r="258" spans="1:48" ht="45" customHeight="1">
      <c r="A258" s="57"/>
      <c r="B258" s="71"/>
      <c r="C258" s="121"/>
      <c r="D258" s="58"/>
      <c r="E258" s="75"/>
      <c r="F258" s="58"/>
      <c r="G258" s="59"/>
      <c r="H258" s="60"/>
      <c r="I258" s="61"/>
      <c r="J258" s="186"/>
      <c r="K258" s="62"/>
      <c r="L258" s="63" t="str">
        <f>IF(ISERROR(VLOOKUP(K258,Eje_Pilar_Prop!$C$2:$E$104,2,FALSE))," ",VLOOKUP(K258,Eje_Pilar_Prop!$C$2:$E$104,2,FALSE))</f>
        <v xml:space="preserve"> </v>
      </c>
      <c r="M258" s="63" t="str">
        <f>IF(ISERROR(VLOOKUP(K258,Eje_Pilar_Prop!$C$2:$E$104,3,FALSE))," ",VLOOKUP(K258,Eje_Pilar_Prop!$C$2:$E$104,3,FALSE))</f>
        <v xml:space="preserve"> </v>
      </c>
      <c r="N258" s="64"/>
      <c r="O258" s="173"/>
      <c r="P258" s="60"/>
      <c r="Q258" s="65"/>
      <c r="R258" s="66"/>
      <c r="S258" s="67"/>
      <c r="T258" s="68"/>
      <c r="U258" s="65"/>
      <c r="V258" s="69">
        <f t="shared" si="35"/>
        <v>0</v>
      </c>
      <c r="W258" s="205"/>
      <c r="X258" s="70"/>
      <c r="Y258" s="70"/>
      <c r="Z258" s="70"/>
      <c r="AA258" s="198"/>
      <c r="AB258" s="71"/>
      <c r="AC258" s="71"/>
      <c r="AD258" s="173"/>
      <c r="AE258" s="136"/>
      <c r="AF258" s="70"/>
      <c r="AG258" s="65"/>
      <c r="AH258" s="57"/>
      <c r="AI258" s="57"/>
      <c r="AJ258" s="57"/>
      <c r="AK258" s="57"/>
      <c r="AL258" s="72" t="str">
        <f t="shared" si="34"/>
        <v>-</v>
      </c>
      <c r="AN258" s="112">
        <f>IF(SUMPRODUCT((A$14:A258=A258)*(B$14:B258=B258)*(D$14:D258=D258))&gt;1,0,1)</f>
        <v>0</v>
      </c>
      <c r="AO258" s="73">
        <f t="shared" si="30"/>
        <v>1</v>
      </c>
      <c r="AP258" s="73">
        <f t="shared" si="31"/>
        <v>1</v>
      </c>
      <c r="AQ258" s="74">
        <f>IF(ISBLANK(G258),1,IFERROR(VLOOKUP(G258,Tipo!$C$12:$C$27,1,FALSE),"NO"))</f>
        <v>1</v>
      </c>
      <c r="AR258" s="73">
        <f t="shared" si="32"/>
        <v>1</v>
      </c>
      <c r="AS258" s="73">
        <f>IF(ISBLANK(K258),1,IFERROR(VLOOKUP(K258,Eje_Pilar_Prop!C240:C341,1,FALSE),"NO"))</f>
        <v>1</v>
      </c>
      <c r="AT258" s="73">
        <f t="shared" si="29"/>
        <v>1</v>
      </c>
      <c r="AU258" s="38">
        <f t="shared" si="33"/>
        <v>1</v>
      </c>
      <c r="AV258" s="73">
        <f t="shared" si="28"/>
        <v>1</v>
      </c>
    </row>
    <row r="259" spans="1:48" ht="45" customHeight="1">
      <c r="A259" s="57"/>
      <c r="B259" s="71"/>
      <c r="C259" s="121"/>
      <c r="D259" s="58"/>
      <c r="E259" s="75"/>
      <c r="F259" s="58"/>
      <c r="G259" s="59"/>
      <c r="H259" s="60"/>
      <c r="I259" s="61"/>
      <c r="J259" s="186"/>
      <c r="K259" s="62"/>
      <c r="L259" s="63" t="str">
        <f>IF(ISERROR(VLOOKUP(K259,Eje_Pilar_Prop!$C$2:$E$104,2,FALSE))," ",VLOOKUP(K259,Eje_Pilar_Prop!$C$2:$E$104,2,FALSE))</f>
        <v xml:space="preserve"> </v>
      </c>
      <c r="M259" s="63" t="str">
        <f>IF(ISERROR(VLOOKUP(K259,Eje_Pilar_Prop!$C$2:$E$104,3,FALSE))," ",VLOOKUP(K259,Eje_Pilar_Prop!$C$2:$E$104,3,FALSE))</f>
        <v xml:space="preserve"> </v>
      </c>
      <c r="N259" s="64"/>
      <c r="O259" s="173"/>
      <c r="P259" s="60"/>
      <c r="Q259" s="65"/>
      <c r="R259" s="66"/>
      <c r="S259" s="67"/>
      <c r="T259" s="68"/>
      <c r="U259" s="65"/>
      <c r="V259" s="69">
        <f t="shared" si="35"/>
        <v>0</v>
      </c>
      <c r="W259" s="205"/>
      <c r="X259" s="70"/>
      <c r="Y259" s="70"/>
      <c r="Z259" s="70"/>
      <c r="AA259" s="198"/>
      <c r="AB259" s="71"/>
      <c r="AC259" s="71"/>
      <c r="AD259" s="173"/>
      <c r="AE259" s="136"/>
      <c r="AF259" s="70"/>
      <c r="AG259" s="65"/>
      <c r="AH259" s="57"/>
      <c r="AI259" s="57"/>
      <c r="AJ259" s="57"/>
      <c r="AK259" s="57"/>
      <c r="AL259" s="72" t="str">
        <f t="shared" si="34"/>
        <v>-</v>
      </c>
      <c r="AN259" s="112">
        <f>IF(SUMPRODUCT((A$14:A259=A259)*(B$14:B259=B259)*(D$14:D259=D259))&gt;1,0,1)</f>
        <v>0</v>
      </c>
      <c r="AO259" s="73">
        <f t="shared" si="30"/>
        <v>1</v>
      </c>
      <c r="AP259" s="73">
        <f t="shared" si="31"/>
        <v>1</v>
      </c>
      <c r="AQ259" s="74">
        <f>IF(ISBLANK(G259),1,IFERROR(VLOOKUP(G259,Tipo!$C$12:$C$27,1,FALSE),"NO"))</f>
        <v>1</v>
      </c>
      <c r="AR259" s="73">
        <f t="shared" si="32"/>
        <v>1</v>
      </c>
      <c r="AS259" s="73">
        <f>IF(ISBLANK(K259),1,IFERROR(VLOOKUP(K259,Eje_Pilar_Prop!C241:C342,1,FALSE),"NO"))</f>
        <v>1</v>
      </c>
      <c r="AT259" s="73">
        <f t="shared" si="29"/>
        <v>1</v>
      </c>
      <c r="AU259" s="38">
        <f t="shared" si="33"/>
        <v>1</v>
      </c>
      <c r="AV259" s="73">
        <f t="shared" si="28"/>
        <v>1</v>
      </c>
    </row>
    <row r="260" spans="1:48" ht="45" customHeight="1">
      <c r="A260" s="57"/>
      <c r="B260" s="71"/>
      <c r="C260" s="121"/>
      <c r="D260" s="58"/>
      <c r="E260" s="75"/>
      <c r="F260" s="58"/>
      <c r="G260" s="59"/>
      <c r="H260" s="60"/>
      <c r="I260" s="61"/>
      <c r="J260" s="186"/>
      <c r="K260" s="62"/>
      <c r="L260" s="63" t="str">
        <f>IF(ISERROR(VLOOKUP(K260,Eje_Pilar_Prop!$C$2:$E$104,2,FALSE))," ",VLOOKUP(K260,Eje_Pilar_Prop!$C$2:$E$104,2,FALSE))</f>
        <v xml:space="preserve"> </v>
      </c>
      <c r="M260" s="63" t="str">
        <f>IF(ISERROR(VLOOKUP(K260,Eje_Pilar_Prop!$C$2:$E$104,3,FALSE))," ",VLOOKUP(K260,Eje_Pilar_Prop!$C$2:$E$104,3,FALSE))</f>
        <v xml:space="preserve"> </v>
      </c>
      <c r="N260" s="64"/>
      <c r="O260" s="173"/>
      <c r="P260" s="60"/>
      <c r="Q260" s="65"/>
      <c r="R260" s="66"/>
      <c r="S260" s="67"/>
      <c r="T260" s="68"/>
      <c r="U260" s="65"/>
      <c r="V260" s="69">
        <f t="shared" si="35"/>
        <v>0</v>
      </c>
      <c r="W260" s="205"/>
      <c r="X260" s="70"/>
      <c r="Y260" s="70"/>
      <c r="Z260" s="70"/>
      <c r="AA260" s="198"/>
      <c r="AB260" s="71"/>
      <c r="AC260" s="71"/>
      <c r="AD260" s="173"/>
      <c r="AE260" s="136"/>
      <c r="AF260" s="70"/>
      <c r="AG260" s="65"/>
      <c r="AH260" s="57"/>
      <c r="AI260" s="57"/>
      <c r="AJ260" s="57"/>
      <c r="AK260" s="57"/>
      <c r="AL260" s="72" t="str">
        <f t="shared" si="34"/>
        <v>-</v>
      </c>
      <c r="AN260" s="112">
        <f>IF(SUMPRODUCT((A$14:A260=A260)*(B$14:B260=B260)*(D$14:D260=D260))&gt;1,0,1)</f>
        <v>0</v>
      </c>
      <c r="AO260" s="73">
        <f t="shared" si="30"/>
        <v>1</v>
      </c>
      <c r="AP260" s="73">
        <f t="shared" si="31"/>
        <v>1</v>
      </c>
      <c r="AQ260" s="74">
        <f>IF(ISBLANK(G260),1,IFERROR(VLOOKUP(G260,Tipo!$C$12:$C$27,1,FALSE),"NO"))</f>
        <v>1</v>
      </c>
      <c r="AR260" s="73">
        <f t="shared" si="32"/>
        <v>1</v>
      </c>
      <c r="AS260" s="73">
        <f>IF(ISBLANK(K260),1,IFERROR(VLOOKUP(K260,Eje_Pilar_Prop!C242:C343,1,FALSE),"NO"))</f>
        <v>1</v>
      </c>
      <c r="AT260" s="73">
        <f t="shared" si="29"/>
        <v>1</v>
      </c>
      <c r="AU260" s="38">
        <f t="shared" si="33"/>
        <v>1</v>
      </c>
      <c r="AV260" s="73">
        <f t="shared" si="28"/>
        <v>1</v>
      </c>
    </row>
    <row r="261" spans="1:48" ht="45" customHeight="1">
      <c r="A261" s="57"/>
      <c r="B261" s="71"/>
      <c r="C261" s="121"/>
      <c r="D261" s="58"/>
      <c r="E261" s="75"/>
      <c r="F261" s="58"/>
      <c r="G261" s="59"/>
      <c r="H261" s="60"/>
      <c r="I261" s="61"/>
      <c r="J261" s="186"/>
      <c r="K261" s="62"/>
      <c r="L261" s="63" t="str">
        <f>IF(ISERROR(VLOOKUP(K261,Eje_Pilar_Prop!$C$2:$E$104,2,FALSE))," ",VLOOKUP(K261,Eje_Pilar_Prop!$C$2:$E$104,2,FALSE))</f>
        <v xml:space="preserve"> </v>
      </c>
      <c r="M261" s="63" t="str">
        <f>IF(ISERROR(VLOOKUP(K261,Eje_Pilar_Prop!$C$2:$E$104,3,FALSE))," ",VLOOKUP(K261,Eje_Pilar_Prop!$C$2:$E$104,3,FALSE))</f>
        <v xml:space="preserve"> </v>
      </c>
      <c r="N261" s="64"/>
      <c r="O261" s="173"/>
      <c r="P261" s="60"/>
      <c r="Q261" s="65"/>
      <c r="R261" s="66"/>
      <c r="S261" s="67"/>
      <c r="T261" s="68"/>
      <c r="U261" s="65"/>
      <c r="V261" s="69">
        <f t="shared" si="35"/>
        <v>0</v>
      </c>
      <c r="W261" s="205"/>
      <c r="X261" s="70"/>
      <c r="Y261" s="70"/>
      <c r="Z261" s="70"/>
      <c r="AA261" s="198"/>
      <c r="AB261" s="71"/>
      <c r="AC261" s="71"/>
      <c r="AD261" s="173"/>
      <c r="AE261" s="136"/>
      <c r="AF261" s="70"/>
      <c r="AG261" s="65"/>
      <c r="AH261" s="57"/>
      <c r="AI261" s="57"/>
      <c r="AJ261" s="57"/>
      <c r="AK261" s="57"/>
      <c r="AL261" s="72" t="str">
        <f t="shared" si="34"/>
        <v>-</v>
      </c>
      <c r="AN261" s="112">
        <f>IF(SUMPRODUCT((A$14:A261=A261)*(B$14:B261=B261)*(D$14:D261=D261))&gt;1,0,1)</f>
        <v>0</v>
      </c>
      <c r="AO261" s="73">
        <f t="shared" si="30"/>
        <v>1</v>
      </c>
      <c r="AP261" s="73">
        <f t="shared" si="31"/>
        <v>1</v>
      </c>
      <c r="AQ261" s="74">
        <f>IF(ISBLANK(G261),1,IFERROR(VLOOKUP(G261,Tipo!$C$12:$C$27,1,FALSE),"NO"))</f>
        <v>1</v>
      </c>
      <c r="AR261" s="73">
        <f t="shared" si="32"/>
        <v>1</v>
      </c>
      <c r="AS261" s="73">
        <f>IF(ISBLANK(K261),1,IFERROR(VLOOKUP(K261,Eje_Pilar_Prop!C243:C344,1,FALSE),"NO"))</f>
        <v>1</v>
      </c>
      <c r="AT261" s="73">
        <f t="shared" si="29"/>
        <v>1</v>
      </c>
      <c r="AU261" s="38">
        <f t="shared" si="33"/>
        <v>1</v>
      </c>
      <c r="AV261" s="73">
        <f t="shared" si="28"/>
        <v>1</v>
      </c>
    </row>
    <row r="262" spans="1:48" ht="45" customHeight="1">
      <c r="A262" s="57"/>
      <c r="B262" s="71"/>
      <c r="C262" s="121"/>
      <c r="D262" s="58"/>
      <c r="E262" s="75"/>
      <c r="F262" s="58"/>
      <c r="G262" s="59"/>
      <c r="H262" s="60"/>
      <c r="I262" s="61"/>
      <c r="J262" s="186"/>
      <c r="K262" s="62"/>
      <c r="L262" s="63" t="str">
        <f>IF(ISERROR(VLOOKUP(K262,Eje_Pilar_Prop!$C$2:$E$104,2,FALSE))," ",VLOOKUP(K262,Eje_Pilar_Prop!$C$2:$E$104,2,FALSE))</f>
        <v xml:space="preserve"> </v>
      </c>
      <c r="M262" s="63" t="str">
        <f>IF(ISERROR(VLOOKUP(K262,Eje_Pilar_Prop!$C$2:$E$104,3,FALSE))," ",VLOOKUP(K262,Eje_Pilar_Prop!$C$2:$E$104,3,FALSE))</f>
        <v xml:space="preserve"> </v>
      </c>
      <c r="N262" s="64"/>
      <c r="O262" s="173"/>
      <c r="P262" s="60"/>
      <c r="Q262" s="65"/>
      <c r="R262" s="66"/>
      <c r="S262" s="67"/>
      <c r="T262" s="68"/>
      <c r="U262" s="65"/>
      <c r="V262" s="69">
        <f t="shared" si="35"/>
        <v>0</v>
      </c>
      <c r="W262" s="205"/>
      <c r="X262" s="70"/>
      <c r="Y262" s="70"/>
      <c r="Z262" s="70"/>
      <c r="AA262" s="198"/>
      <c r="AB262" s="71"/>
      <c r="AC262" s="71"/>
      <c r="AD262" s="173"/>
      <c r="AE262" s="136"/>
      <c r="AF262" s="70"/>
      <c r="AG262" s="65"/>
      <c r="AH262" s="57"/>
      <c r="AI262" s="57"/>
      <c r="AJ262" s="57"/>
      <c r="AK262" s="57"/>
      <c r="AL262" s="72" t="str">
        <f t="shared" si="34"/>
        <v>-</v>
      </c>
      <c r="AN262" s="112">
        <f>IF(SUMPRODUCT((A$14:A262=A262)*(B$14:B262=B262)*(D$14:D262=D262))&gt;1,0,1)</f>
        <v>0</v>
      </c>
      <c r="AO262" s="73">
        <f t="shared" si="30"/>
        <v>1</v>
      </c>
      <c r="AP262" s="73">
        <f t="shared" si="31"/>
        <v>1</v>
      </c>
      <c r="AQ262" s="74">
        <f>IF(ISBLANK(G262),1,IFERROR(VLOOKUP(G262,Tipo!$C$12:$C$27,1,FALSE),"NO"))</f>
        <v>1</v>
      </c>
      <c r="AR262" s="73">
        <f t="shared" si="32"/>
        <v>1</v>
      </c>
      <c r="AS262" s="73">
        <f>IF(ISBLANK(K262),1,IFERROR(VLOOKUP(K262,Eje_Pilar_Prop!C244:C345,1,FALSE),"NO"))</f>
        <v>1</v>
      </c>
      <c r="AT262" s="73">
        <f t="shared" si="29"/>
        <v>1</v>
      </c>
      <c r="AU262" s="38">
        <f t="shared" si="33"/>
        <v>1</v>
      </c>
      <c r="AV262" s="73">
        <f t="shared" si="28"/>
        <v>1</v>
      </c>
    </row>
    <row r="263" spans="1:48" ht="45" customHeight="1">
      <c r="A263" s="57"/>
      <c r="B263" s="71"/>
      <c r="C263" s="121"/>
      <c r="D263" s="58"/>
      <c r="E263" s="75"/>
      <c r="F263" s="58"/>
      <c r="G263" s="59"/>
      <c r="H263" s="60"/>
      <c r="I263" s="61"/>
      <c r="J263" s="186"/>
      <c r="K263" s="62"/>
      <c r="L263" s="63" t="str">
        <f>IF(ISERROR(VLOOKUP(K263,Eje_Pilar_Prop!$C$2:$E$104,2,FALSE))," ",VLOOKUP(K263,Eje_Pilar_Prop!$C$2:$E$104,2,FALSE))</f>
        <v xml:space="preserve"> </v>
      </c>
      <c r="M263" s="63" t="str">
        <f>IF(ISERROR(VLOOKUP(K263,Eje_Pilar_Prop!$C$2:$E$104,3,FALSE))," ",VLOOKUP(K263,Eje_Pilar_Prop!$C$2:$E$104,3,FALSE))</f>
        <v xml:space="preserve"> </v>
      </c>
      <c r="N263" s="64"/>
      <c r="O263" s="173"/>
      <c r="P263" s="60"/>
      <c r="Q263" s="65"/>
      <c r="R263" s="66"/>
      <c r="S263" s="67"/>
      <c r="T263" s="68"/>
      <c r="U263" s="65"/>
      <c r="V263" s="69">
        <f t="shared" si="35"/>
        <v>0</v>
      </c>
      <c r="W263" s="205"/>
      <c r="X263" s="70"/>
      <c r="Y263" s="70"/>
      <c r="Z263" s="70"/>
      <c r="AA263" s="198"/>
      <c r="AB263" s="71"/>
      <c r="AC263" s="71"/>
      <c r="AD263" s="173"/>
      <c r="AE263" s="136"/>
      <c r="AF263" s="70"/>
      <c r="AG263" s="65"/>
      <c r="AH263" s="57"/>
      <c r="AI263" s="57"/>
      <c r="AJ263" s="57"/>
      <c r="AK263" s="57"/>
      <c r="AL263" s="72" t="str">
        <f t="shared" si="34"/>
        <v>-</v>
      </c>
      <c r="AN263" s="112">
        <f>IF(SUMPRODUCT((A$14:A263=A263)*(B$14:B263=B263)*(D$14:D263=D263))&gt;1,0,1)</f>
        <v>0</v>
      </c>
      <c r="AO263" s="73">
        <f t="shared" si="30"/>
        <v>1</v>
      </c>
      <c r="AP263" s="73">
        <f t="shared" si="31"/>
        <v>1</v>
      </c>
      <c r="AQ263" s="74">
        <f>IF(ISBLANK(G263),1,IFERROR(VLOOKUP(G263,Tipo!$C$12:$C$27,1,FALSE),"NO"))</f>
        <v>1</v>
      </c>
      <c r="AR263" s="73">
        <f t="shared" si="32"/>
        <v>1</v>
      </c>
      <c r="AS263" s="73">
        <f>IF(ISBLANK(K263),1,IFERROR(VLOOKUP(K263,Eje_Pilar_Prop!C245:C346,1,FALSE),"NO"))</f>
        <v>1</v>
      </c>
      <c r="AT263" s="73">
        <f t="shared" si="29"/>
        <v>1</v>
      </c>
      <c r="AU263" s="38">
        <f t="shared" si="33"/>
        <v>1</v>
      </c>
      <c r="AV263" s="73">
        <f t="shared" si="28"/>
        <v>1</v>
      </c>
    </row>
    <row r="264" spans="1:48" ht="45" customHeight="1">
      <c r="A264" s="57"/>
      <c r="B264" s="71"/>
      <c r="C264" s="121"/>
      <c r="D264" s="58"/>
      <c r="E264" s="75"/>
      <c r="F264" s="58"/>
      <c r="G264" s="59"/>
      <c r="H264" s="60"/>
      <c r="I264" s="61"/>
      <c r="J264" s="186"/>
      <c r="K264" s="62"/>
      <c r="L264" s="63" t="str">
        <f>IF(ISERROR(VLOOKUP(K264,Eje_Pilar_Prop!$C$2:$E$104,2,FALSE))," ",VLOOKUP(K264,Eje_Pilar_Prop!$C$2:$E$104,2,FALSE))</f>
        <v xml:space="preserve"> </v>
      </c>
      <c r="M264" s="63" t="str">
        <f>IF(ISERROR(VLOOKUP(K264,Eje_Pilar_Prop!$C$2:$E$104,3,FALSE))," ",VLOOKUP(K264,Eje_Pilar_Prop!$C$2:$E$104,3,FALSE))</f>
        <v xml:space="preserve"> </v>
      </c>
      <c r="N264" s="64"/>
      <c r="O264" s="173"/>
      <c r="P264" s="60"/>
      <c r="Q264" s="65"/>
      <c r="R264" s="66"/>
      <c r="S264" s="67"/>
      <c r="T264" s="68"/>
      <c r="U264" s="65"/>
      <c r="V264" s="69">
        <f t="shared" si="35"/>
        <v>0</v>
      </c>
      <c r="W264" s="205"/>
      <c r="X264" s="70"/>
      <c r="Y264" s="70"/>
      <c r="Z264" s="70"/>
      <c r="AA264" s="198"/>
      <c r="AB264" s="71"/>
      <c r="AC264" s="71"/>
      <c r="AD264" s="173"/>
      <c r="AE264" s="136"/>
      <c r="AF264" s="70"/>
      <c r="AG264" s="65"/>
      <c r="AH264" s="57"/>
      <c r="AI264" s="57"/>
      <c r="AJ264" s="57"/>
      <c r="AK264" s="57"/>
      <c r="AL264" s="72" t="str">
        <f t="shared" si="34"/>
        <v>-</v>
      </c>
      <c r="AN264" s="112">
        <f>IF(SUMPRODUCT((A$14:A264=A264)*(B$14:B264=B264)*(D$14:D264=D264))&gt;1,0,1)</f>
        <v>0</v>
      </c>
      <c r="AO264" s="73">
        <f t="shared" si="30"/>
        <v>1</v>
      </c>
      <c r="AP264" s="73">
        <f t="shared" si="31"/>
        <v>1</v>
      </c>
      <c r="AQ264" s="74">
        <f>IF(ISBLANK(G264),1,IFERROR(VLOOKUP(G264,Tipo!$C$12:$C$27,1,FALSE),"NO"))</f>
        <v>1</v>
      </c>
      <c r="AR264" s="73">
        <f t="shared" si="32"/>
        <v>1</v>
      </c>
      <c r="AS264" s="73">
        <f>IF(ISBLANK(K264),1,IFERROR(VLOOKUP(K264,Eje_Pilar_Prop!C246:C347,1,FALSE),"NO"))</f>
        <v>1</v>
      </c>
      <c r="AT264" s="73">
        <f t="shared" si="29"/>
        <v>1</v>
      </c>
      <c r="AU264" s="38">
        <f t="shared" si="33"/>
        <v>1</v>
      </c>
      <c r="AV264" s="73">
        <f t="shared" si="28"/>
        <v>1</v>
      </c>
    </row>
    <row r="265" spans="1:48" ht="45" customHeight="1">
      <c r="A265" s="57"/>
      <c r="B265" s="71"/>
      <c r="C265" s="121"/>
      <c r="D265" s="58"/>
      <c r="E265" s="75"/>
      <c r="F265" s="58"/>
      <c r="G265" s="59"/>
      <c r="H265" s="60"/>
      <c r="I265" s="61"/>
      <c r="J265" s="186"/>
      <c r="K265" s="62"/>
      <c r="L265" s="63" t="str">
        <f>IF(ISERROR(VLOOKUP(K265,Eje_Pilar_Prop!$C$2:$E$104,2,FALSE))," ",VLOOKUP(K265,Eje_Pilar_Prop!$C$2:$E$104,2,FALSE))</f>
        <v xml:space="preserve"> </v>
      </c>
      <c r="M265" s="63" t="str">
        <f>IF(ISERROR(VLOOKUP(K265,Eje_Pilar_Prop!$C$2:$E$104,3,FALSE))," ",VLOOKUP(K265,Eje_Pilar_Prop!$C$2:$E$104,3,FALSE))</f>
        <v xml:space="preserve"> </v>
      </c>
      <c r="N265" s="64"/>
      <c r="O265" s="173"/>
      <c r="P265" s="60"/>
      <c r="Q265" s="65"/>
      <c r="R265" s="66"/>
      <c r="S265" s="67"/>
      <c r="T265" s="68"/>
      <c r="U265" s="65"/>
      <c r="V265" s="69">
        <f t="shared" si="35"/>
        <v>0</v>
      </c>
      <c r="W265" s="135"/>
      <c r="X265" s="70"/>
      <c r="Y265" s="70"/>
      <c r="Z265" s="70"/>
      <c r="AA265" s="198"/>
      <c r="AB265" s="71"/>
      <c r="AC265" s="71"/>
      <c r="AD265" s="173"/>
      <c r="AE265" s="136"/>
      <c r="AF265" s="70"/>
      <c r="AG265" s="65"/>
      <c r="AH265" s="57"/>
      <c r="AI265" s="57"/>
      <c r="AJ265" s="57"/>
      <c r="AK265" s="57"/>
      <c r="AL265" s="72" t="str">
        <f t="shared" si="34"/>
        <v>-</v>
      </c>
      <c r="AN265" s="112">
        <f>IF(SUMPRODUCT((A$14:A265=A265)*(B$14:B265=B265)*(D$14:D265=D265))&gt;1,0,1)</f>
        <v>0</v>
      </c>
      <c r="AO265" s="73">
        <f t="shared" si="30"/>
        <v>1</v>
      </c>
      <c r="AP265" s="73">
        <f t="shared" si="31"/>
        <v>1</v>
      </c>
      <c r="AQ265" s="74">
        <f>IF(ISBLANK(G265),1,IFERROR(VLOOKUP(G265,Tipo!$C$12:$C$27,1,FALSE),"NO"))</f>
        <v>1</v>
      </c>
      <c r="AR265" s="73">
        <f t="shared" si="32"/>
        <v>1</v>
      </c>
      <c r="AS265" s="73">
        <f>IF(ISBLANK(K265),1,IFERROR(VLOOKUP(K265,Eje_Pilar_Prop!C247:C348,1,FALSE),"NO"))</f>
        <v>1</v>
      </c>
      <c r="AT265" s="73">
        <f t="shared" si="29"/>
        <v>1</v>
      </c>
      <c r="AU265" s="38">
        <f t="shared" si="33"/>
        <v>1</v>
      </c>
      <c r="AV265" s="73">
        <f t="shared" si="28"/>
        <v>1</v>
      </c>
    </row>
    <row r="266" spans="1:48" ht="45" customHeight="1">
      <c r="A266" s="57"/>
      <c r="B266" s="71"/>
      <c r="C266" s="121"/>
      <c r="D266" s="58"/>
      <c r="E266" s="75"/>
      <c r="F266" s="58"/>
      <c r="G266" s="59"/>
      <c r="H266" s="60"/>
      <c r="I266" s="61"/>
      <c r="J266" s="186"/>
      <c r="K266" s="62"/>
      <c r="L266" s="63" t="str">
        <f>IF(ISERROR(VLOOKUP(K266,Eje_Pilar_Prop!$C$2:$E$104,2,FALSE))," ",VLOOKUP(K266,Eje_Pilar_Prop!$C$2:$E$104,2,FALSE))</f>
        <v xml:space="preserve"> </v>
      </c>
      <c r="M266" s="63" t="str">
        <f>IF(ISERROR(VLOOKUP(K266,Eje_Pilar_Prop!$C$2:$E$104,3,FALSE))," ",VLOOKUP(K266,Eje_Pilar_Prop!$C$2:$E$104,3,FALSE))</f>
        <v xml:space="preserve"> </v>
      </c>
      <c r="N266" s="64"/>
      <c r="O266" s="173"/>
      <c r="P266" s="60"/>
      <c r="Q266" s="65"/>
      <c r="R266" s="66"/>
      <c r="S266" s="67"/>
      <c r="T266" s="68"/>
      <c r="U266" s="65"/>
      <c r="V266" s="69">
        <f t="shared" si="35"/>
        <v>0</v>
      </c>
      <c r="W266" s="135"/>
      <c r="X266" s="70"/>
      <c r="Y266" s="70"/>
      <c r="Z266" s="70"/>
      <c r="AA266" s="71"/>
      <c r="AB266" s="71"/>
      <c r="AC266" s="71"/>
      <c r="AD266" s="173"/>
      <c r="AE266" s="136"/>
      <c r="AF266" s="70"/>
      <c r="AG266" s="65"/>
      <c r="AH266" s="57"/>
      <c r="AI266" s="57"/>
      <c r="AJ266" s="57"/>
      <c r="AK266" s="57"/>
      <c r="AL266" s="72" t="str">
        <f t="shared" si="34"/>
        <v>-</v>
      </c>
      <c r="AN266" s="112">
        <f>IF(SUMPRODUCT((A$14:A266=A266)*(B$14:B266=B266)*(D$14:D266=D266))&gt;1,0,1)</f>
        <v>0</v>
      </c>
      <c r="AO266" s="73">
        <f t="shared" si="30"/>
        <v>1</v>
      </c>
      <c r="AP266" s="73">
        <f t="shared" si="31"/>
        <v>1</v>
      </c>
      <c r="AQ266" s="74">
        <f>IF(ISBLANK(G266),1,IFERROR(VLOOKUP(G266,Tipo!$C$12:$C$27,1,FALSE),"NO"))</f>
        <v>1</v>
      </c>
      <c r="AR266" s="73">
        <f t="shared" si="32"/>
        <v>1</v>
      </c>
      <c r="AS266" s="73">
        <f>IF(ISBLANK(K266),1,IFERROR(VLOOKUP(K266,Eje_Pilar_Prop!C248:C349,1,FALSE),"NO"))</f>
        <v>1</v>
      </c>
      <c r="AT266" s="73">
        <f t="shared" si="29"/>
        <v>1</v>
      </c>
      <c r="AU266" s="38">
        <f t="shared" si="33"/>
        <v>1</v>
      </c>
      <c r="AV266" s="73">
        <f t="shared" si="28"/>
        <v>1</v>
      </c>
    </row>
    <row r="267" spans="1:48" ht="45" customHeight="1">
      <c r="A267" s="57"/>
      <c r="B267" s="71"/>
      <c r="C267" s="121"/>
      <c r="D267" s="58"/>
      <c r="E267" s="75"/>
      <c r="F267" s="58"/>
      <c r="G267" s="59"/>
      <c r="H267" s="60"/>
      <c r="I267" s="61"/>
      <c r="J267" s="186"/>
      <c r="K267" s="62"/>
      <c r="L267" s="63" t="str">
        <f>IF(ISERROR(VLOOKUP(K267,Eje_Pilar_Prop!$C$2:$E$104,2,FALSE))," ",VLOOKUP(K267,Eje_Pilar_Prop!$C$2:$E$104,2,FALSE))</f>
        <v xml:space="preserve"> </v>
      </c>
      <c r="M267" s="63" t="str">
        <f>IF(ISERROR(VLOOKUP(K267,Eje_Pilar_Prop!$C$2:$E$104,3,FALSE))," ",VLOOKUP(K267,Eje_Pilar_Prop!$C$2:$E$104,3,FALSE))</f>
        <v xml:space="preserve"> </v>
      </c>
      <c r="N267" s="64"/>
      <c r="O267" s="173"/>
      <c r="P267" s="60"/>
      <c r="Q267" s="65"/>
      <c r="R267" s="66"/>
      <c r="S267" s="67"/>
      <c r="T267" s="68"/>
      <c r="U267" s="65"/>
      <c r="V267" s="69">
        <f t="shared" si="35"/>
        <v>0</v>
      </c>
      <c r="W267" s="135"/>
      <c r="X267" s="70"/>
      <c r="Y267" s="70"/>
      <c r="Z267" s="70"/>
      <c r="AA267" s="71"/>
      <c r="AB267" s="71"/>
      <c r="AC267" s="71"/>
      <c r="AD267" s="173"/>
      <c r="AE267" s="136"/>
      <c r="AF267" s="70"/>
      <c r="AG267" s="65"/>
      <c r="AH267" s="57"/>
      <c r="AI267" s="57"/>
      <c r="AJ267" s="57"/>
      <c r="AK267" s="57"/>
      <c r="AL267" s="72" t="str">
        <f t="shared" si="34"/>
        <v>-</v>
      </c>
      <c r="AN267" s="112">
        <f>IF(SUMPRODUCT((A$14:A267=A267)*(B$14:B267=B267)*(D$14:D267=D267))&gt;1,0,1)</f>
        <v>0</v>
      </c>
      <c r="AO267" s="73">
        <f t="shared" si="30"/>
        <v>1</v>
      </c>
      <c r="AP267" s="73">
        <f t="shared" si="31"/>
        <v>1</v>
      </c>
      <c r="AQ267" s="74">
        <f>IF(ISBLANK(G267),1,IFERROR(VLOOKUP(G267,Tipo!$C$12:$C$27,1,FALSE),"NO"))</f>
        <v>1</v>
      </c>
      <c r="AR267" s="73">
        <f t="shared" si="32"/>
        <v>1</v>
      </c>
      <c r="AS267" s="73">
        <f>IF(ISBLANK(K267),1,IFERROR(VLOOKUP(K267,Eje_Pilar_Prop!C249:C350,1,FALSE),"NO"))</f>
        <v>1</v>
      </c>
      <c r="AT267" s="73">
        <f t="shared" si="29"/>
        <v>1</v>
      </c>
      <c r="AU267" s="38">
        <f t="shared" si="33"/>
        <v>1</v>
      </c>
      <c r="AV267" s="73">
        <f t="shared" si="28"/>
        <v>1</v>
      </c>
    </row>
    <row r="268" spans="1:48" ht="45" customHeight="1">
      <c r="A268" s="57"/>
      <c r="B268" s="71"/>
      <c r="C268" s="121"/>
      <c r="D268" s="58"/>
      <c r="E268" s="75"/>
      <c r="F268" s="58"/>
      <c r="G268" s="59"/>
      <c r="H268" s="60"/>
      <c r="I268" s="61"/>
      <c r="J268" s="186"/>
      <c r="K268" s="62"/>
      <c r="L268" s="63" t="str">
        <f>IF(ISERROR(VLOOKUP(K268,Eje_Pilar_Prop!$C$2:$E$104,2,FALSE))," ",VLOOKUP(K268,Eje_Pilar_Prop!$C$2:$E$104,2,FALSE))</f>
        <v xml:space="preserve"> </v>
      </c>
      <c r="M268" s="63" t="str">
        <f>IF(ISERROR(VLOOKUP(K268,Eje_Pilar_Prop!$C$2:$E$104,3,FALSE))," ",VLOOKUP(K268,Eje_Pilar_Prop!$C$2:$E$104,3,FALSE))</f>
        <v xml:space="preserve"> </v>
      </c>
      <c r="N268" s="64"/>
      <c r="O268" s="173"/>
      <c r="P268" s="60"/>
      <c r="Q268" s="65"/>
      <c r="R268" s="66"/>
      <c r="S268" s="67"/>
      <c r="T268" s="68"/>
      <c r="U268" s="65"/>
      <c r="V268" s="69">
        <f t="shared" si="35"/>
        <v>0</v>
      </c>
      <c r="W268" s="135"/>
      <c r="X268" s="70"/>
      <c r="Y268" s="70"/>
      <c r="Z268" s="70"/>
      <c r="AA268" s="71"/>
      <c r="AB268" s="71"/>
      <c r="AC268" s="71"/>
      <c r="AD268" s="173"/>
      <c r="AE268" s="136"/>
      <c r="AF268" s="70"/>
      <c r="AG268" s="65"/>
      <c r="AH268" s="57"/>
      <c r="AI268" s="57"/>
      <c r="AJ268" s="57"/>
      <c r="AK268" s="57"/>
      <c r="AL268" s="72" t="str">
        <f t="shared" si="34"/>
        <v>-</v>
      </c>
      <c r="AN268" s="112">
        <f>IF(SUMPRODUCT((A$14:A268=A268)*(B$14:B268=B268)*(D$14:D268=D268))&gt;1,0,1)</f>
        <v>0</v>
      </c>
      <c r="AO268" s="73">
        <f t="shared" si="30"/>
        <v>1</v>
      </c>
      <c r="AP268" s="73">
        <f t="shared" si="31"/>
        <v>1</v>
      </c>
      <c r="AQ268" s="74">
        <f>IF(ISBLANK(G268),1,IFERROR(VLOOKUP(G268,Tipo!$C$12:$C$27,1,FALSE),"NO"))</f>
        <v>1</v>
      </c>
      <c r="AR268" s="73">
        <f t="shared" si="32"/>
        <v>1</v>
      </c>
      <c r="AS268" s="73">
        <f>IF(ISBLANK(K268),1,IFERROR(VLOOKUP(K268,Eje_Pilar_Prop!C250:C351,1,FALSE),"NO"))</f>
        <v>1</v>
      </c>
      <c r="AT268" s="73">
        <f t="shared" si="29"/>
        <v>1</v>
      </c>
      <c r="AU268" s="38">
        <f t="shared" si="33"/>
        <v>1</v>
      </c>
      <c r="AV268" s="73">
        <f t="shared" si="28"/>
        <v>1</v>
      </c>
    </row>
    <row r="269" spans="1:48" ht="45" customHeight="1">
      <c r="A269" s="57"/>
      <c r="B269" s="71"/>
      <c r="C269" s="121"/>
      <c r="D269" s="58"/>
      <c r="E269" s="75"/>
      <c r="F269" s="58"/>
      <c r="G269" s="59"/>
      <c r="H269" s="60"/>
      <c r="I269" s="61"/>
      <c r="J269" s="186"/>
      <c r="K269" s="62"/>
      <c r="L269" s="63" t="str">
        <f>IF(ISERROR(VLOOKUP(K269,Eje_Pilar_Prop!$C$2:$E$104,2,FALSE))," ",VLOOKUP(K269,Eje_Pilar_Prop!$C$2:$E$104,2,FALSE))</f>
        <v xml:space="preserve"> </v>
      </c>
      <c r="M269" s="63" t="str">
        <f>IF(ISERROR(VLOOKUP(K269,Eje_Pilar_Prop!$C$2:$E$104,3,FALSE))," ",VLOOKUP(K269,Eje_Pilar_Prop!$C$2:$E$104,3,FALSE))</f>
        <v xml:space="preserve"> </v>
      </c>
      <c r="N269" s="64"/>
      <c r="O269" s="173"/>
      <c r="P269" s="60"/>
      <c r="Q269" s="65"/>
      <c r="R269" s="66"/>
      <c r="S269" s="67"/>
      <c r="T269" s="68"/>
      <c r="U269" s="65"/>
      <c r="V269" s="69">
        <f t="shared" si="35"/>
        <v>0</v>
      </c>
      <c r="W269" s="135"/>
      <c r="X269" s="70"/>
      <c r="Y269" s="70"/>
      <c r="Z269" s="70"/>
      <c r="AA269" s="71"/>
      <c r="AB269" s="71"/>
      <c r="AC269" s="71"/>
      <c r="AD269" s="173"/>
      <c r="AE269" s="136"/>
      <c r="AF269" s="70"/>
      <c r="AG269" s="65"/>
      <c r="AH269" s="57"/>
      <c r="AI269" s="57"/>
      <c r="AJ269" s="57"/>
      <c r="AK269" s="57"/>
      <c r="AL269" s="72" t="str">
        <f t="shared" si="34"/>
        <v>-</v>
      </c>
      <c r="AN269" s="112">
        <f>IF(SUMPRODUCT((A$14:A269=A269)*(B$14:B269=B269)*(D$14:D269=D269))&gt;1,0,1)</f>
        <v>0</v>
      </c>
      <c r="AO269" s="73">
        <f t="shared" si="30"/>
        <v>1</v>
      </c>
      <c r="AP269" s="73">
        <f t="shared" si="31"/>
        <v>1</v>
      </c>
      <c r="AQ269" s="74">
        <f>IF(ISBLANK(G269),1,IFERROR(VLOOKUP(G269,Tipo!$C$12:$C$27,1,FALSE),"NO"))</f>
        <v>1</v>
      </c>
      <c r="AR269" s="73">
        <f t="shared" si="32"/>
        <v>1</v>
      </c>
      <c r="AS269" s="73">
        <f>IF(ISBLANK(K269),1,IFERROR(VLOOKUP(K269,Eje_Pilar_Prop!C251:C352,1,FALSE),"NO"))</f>
        <v>1</v>
      </c>
      <c r="AT269" s="73">
        <f t="shared" si="29"/>
        <v>1</v>
      </c>
      <c r="AU269" s="38">
        <f t="shared" si="33"/>
        <v>1</v>
      </c>
      <c r="AV269" s="73">
        <f t="shared" si="28"/>
        <v>1</v>
      </c>
    </row>
    <row r="270" spans="1:48" ht="45" customHeight="1">
      <c r="A270" s="57"/>
      <c r="B270" s="71"/>
      <c r="C270" s="121"/>
      <c r="D270" s="58"/>
      <c r="E270" s="75"/>
      <c r="F270" s="58"/>
      <c r="G270" s="59"/>
      <c r="H270" s="60"/>
      <c r="I270" s="61"/>
      <c r="J270" s="186"/>
      <c r="K270" s="62"/>
      <c r="L270" s="63" t="str">
        <f>IF(ISERROR(VLOOKUP(K270,Eje_Pilar_Prop!$C$2:$E$104,2,FALSE))," ",VLOOKUP(K270,Eje_Pilar_Prop!$C$2:$E$104,2,FALSE))</f>
        <v xml:space="preserve"> </v>
      </c>
      <c r="M270" s="63" t="str">
        <f>IF(ISERROR(VLOOKUP(K270,Eje_Pilar_Prop!$C$2:$E$104,3,FALSE))," ",VLOOKUP(K270,Eje_Pilar_Prop!$C$2:$E$104,3,FALSE))</f>
        <v xml:space="preserve"> </v>
      </c>
      <c r="N270" s="64"/>
      <c r="O270" s="173"/>
      <c r="P270" s="60"/>
      <c r="Q270" s="65"/>
      <c r="R270" s="66"/>
      <c r="S270" s="67"/>
      <c r="T270" s="68"/>
      <c r="U270" s="65"/>
      <c r="V270" s="69">
        <f t="shared" si="35"/>
        <v>0</v>
      </c>
      <c r="W270" s="135"/>
      <c r="X270" s="70"/>
      <c r="Y270" s="70"/>
      <c r="Z270" s="70"/>
      <c r="AA270" s="71"/>
      <c r="AB270" s="71"/>
      <c r="AC270" s="71"/>
      <c r="AD270" s="173"/>
      <c r="AE270" s="136"/>
      <c r="AF270" s="70"/>
      <c r="AG270" s="65"/>
      <c r="AH270" s="57"/>
      <c r="AI270" s="57"/>
      <c r="AJ270" s="57"/>
      <c r="AK270" s="57"/>
      <c r="AL270" s="72" t="str">
        <f t="shared" si="34"/>
        <v>-</v>
      </c>
      <c r="AN270" s="112">
        <f>IF(SUMPRODUCT((A$14:A270=A270)*(B$14:B270=B270)*(D$14:D270=D270))&gt;1,0,1)</f>
        <v>0</v>
      </c>
      <c r="AO270" s="73">
        <f t="shared" si="30"/>
        <v>1</v>
      </c>
      <c r="AP270" s="73">
        <f t="shared" si="31"/>
        <v>1</v>
      </c>
      <c r="AQ270" s="74">
        <f>IF(ISBLANK(G270),1,IFERROR(VLOOKUP(G270,Tipo!$C$12:$C$27,1,FALSE),"NO"))</f>
        <v>1</v>
      </c>
      <c r="AR270" s="73">
        <f t="shared" si="32"/>
        <v>1</v>
      </c>
      <c r="AS270" s="73">
        <f>IF(ISBLANK(K270),1,IFERROR(VLOOKUP(K270,Eje_Pilar_Prop!C252:C353,1,FALSE),"NO"))</f>
        <v>1</v>
      </c>
      <c r="AT270" s="73">
        <f t="shared" si="29"/>
        <v>1</v>
      </c>
      <c r="AU270" s="38">
        <f t="shared" si="33"/>
        <v>1</v>
      </c>
      <c r="AV270" s="73">
        <f t="shared" ref="AV270:AV333" si="36">IF(ISBLANK(J270),1,IFERROR(VLOOKUP(J270,pdd,1,FALSE),"NO"))</f>
        <v>1</v>
      </c>
    </row>
    <row r="271" spans="1:48" ht="45" customHeight="1">
      <c r="A271" s="57"/>
      <c r="B271" s="71"/>
      <c r="C271" s="121"/>
      <c r="D271" s="58"/>
      <c r="E271" s="75"/>
      <c r="F271" s="58"/>
      <c r="G271" s="59"/>
      <c r="H271" s="60"/>
      <c r="I271" s="61"/>
      <c r="J271" s="186"/>
      <c r="K271" s="62"/>
      <c r="L271" s="63" t="str">
        <f>IF(ISERROR(VLOOKUP(K271,Eje_Pilar_Prop!$C$2:$E$104,2,FALSE))," ",VLOOKUP(K271,Eje_Pilar_Prop!$C$2:$E$104,2,FALSE))</f>
        <v xml:space="preserve"> </v>
      </c>
      <c r="M271" s="63" t="str">
        <f>IF(ISERROR(VLOOKUP(K271,Eje_Pilar_Prop!$C$2:$E$104,3,FALSE))," ",VLOOKUP(K271,Eje_Pilar_Prop!$C$2:$E$104,3,FALSE))</f>
        <v xml:space="preserve"> </v>
      </c>
      <c r="N271" s="64"/>
      <c r="O271" s="173"/>
      <c r="P271" s="60"/>
      <c r="Q271" s="65"/>
      <c r="R271" s="66"/>
      <c r="S271" s="67"/>
      <c r="T271" s="68"/>
      <c r="U271" s="65"/>
      <c r="V271" s="69">
        <f t="shared" si="35"/>
        <v>0</v>
      </c>
      <c r="W271" s="135"/>
      <c r="X271" s="70"/>
      <c r="Y271" s="70"/>
      <c r="Z271" s="70"/>
      <c r="AA271" s="71"/>
      <c r="AB271" s="71"/>
      <c r="AC271" s="71"/>
      <c r="AD271" s="173"/>
      <c r="AE271" s="136"/>
      <c r="AF271" s="70"/>
      <c r="AG271" s="65"/>
      <c r="AH271" s="57"/>
      <c r="AI271" s="57"/>
      <c r="AJ271" s="57"/>
      <c r="AK271" s="57"/>
      <c r="AL271" s="72" t="str">
        <f t="shared" si="34"/>
        <v>-</v>
      </c>
      <c r="AN271" s="112">
        <f>IF(SUMPRODUCT((A$14:A271=A271)*(B$14:B271=B271)*(D$14:D271=D271))&gt;1,0,1)</f>
        <v>0</v>
      </c>
      <c r="AO271" s="73">
        <f t="shared" si="30"/>
        <v>1</v>
      </c>
      <c r="AP271" s="73">
        <f t="shared" si="31"/>
        <v>1</v>
      </c>
      <c r="AQ271" s="74">
        <f>IF(ISBLANK(G271),1,IFERROR(VLOOKUP(G271,Tipo!$C$12:$C$27,1,FALSE),"NO"))</f>
        <v>1</v>
      </c>
      <c r="AR271" s="73">
        <f t="shared" si="32"/>
        <v>1</v>
      </c>
      <c r="AS271" s="73">
        <f>IF(ISBLANK(K271),1,IFERROR(VLOOKUP(K271,Eje_Pilar_Prop!C253:C354,1,FALSE),"NO"))</f>
        <v>1</v>
      </c>
      <c r="AT271" s="73">
        <f t="shared" si="29"/>
        <v>1</v>
      </c>
      <c r="AU271" s="38">
        <f t="shared" si="33"/>
        <v>1</v>
      </c>
      <c r="AV271" s="73">
        <f t="shared" si="36"/>
        <v>1</v>
      </c>
    </row>
    <row r="272" spans="1:48" ht="45" customHeight="1">
      <c r="A272" s="57"/>
      <c r="B272" s="71"/>
      <c r="C272" s="121"/>
      <c r="D272" s="58"/>
      <c r="E272" s="75"/>
      <c r="F272" s="58"/>
      <c r="G272" s="59"/>
      <c r="H272" s="60"/>
      <c r="I272" s="61"/>
      <c r="J272" s="186"/>
      <c r="K272" s="62"/>
      <c r="L272" s="63" t="str">
        <f>IF(ISERROR(VLOOKUP(K272,Eje_Pilar_Prop!$C$2:$E$104,2,FALSE))," ",VLOOKUP(K272,Eje_Pilar_Prop!$C$2:$E$104,2,FALSE))</f>
        <v xml:space="preserve"> </v>
      </c>
      <c r="M272" s="63" t="str">
        <f>IF(ISERROR(VLOOKUP(K272,Eje_Pilar_Prop!$C$2:$E$104,3,FALSE))," ",VLOOKUP(K272,Eje_Pilar_Prop!$C$2:$E$104,3,FALSE))</f>
        <v xml:space="preserve"> </v>
      </c>
      <c r="N272" s="64"/>
      <c r="O272" s="173"/>
      <c r="P272" s="60"/>
      <c r="Q272" s="65"/>
      <c r="R272" s="66"/>
      <c r="S272" s="67"/>
      <c r="T272" s="68"/>
      <c r="U272" s="65"/>
      <c r="V272" s="69">
        <f t="shared" si="35"/>
        <v>0</v>
      </c>
      <c r="W272" s="135"/>
      <c r="X272" s="70"/>
      <c r="Y272" s="70"/>
      <c r="Z272" s="70"/>
      <c r="AA272" s="71"/>
      <c r="AB272" s="71"/>
      <c r="AC272" s="71"/>
      <c r="AD272" s="173"/>
      <c r="AE272" s="136"/>
      <c r="AF272" s="70"/>
      <c r="AG272" s="65"/>
      <c r="AH272" s="57"/>
      <c r="AI272" s="57"/>
      <c r="AJ272" s="57"/>
      <c r="AK272" s="57"/>
      <c r="AL272" s="72" t="str">
        <f t="shared" si="34"/>
        <v>-</v>
      </c>
      <c r="AN272" s="112">
        <f>IF(SUMPRODUCT((A$14:A272=A272)*(B$14:B272=B272)*(D$14:D272=D272))&gt;1,0,1)</f>
        <v>0</v>
      </c>
      <c r="AO272" s="73">
        <f t="shared" si="30"/>
        <v>1</v>
      </c>
      <c r="AP272" s="73">
        <f t="shared" si="31"/>
        <v>1</v>
      </c>
      <c r="AQ272" s="74">
        <f>IF(ISBLANK(G272),1,IFERROR(VLOOKUP(G272,Tipo!$C$12:$C$27,1,FALSE),"NO"))</f>
        <v>1</v>
      </c>
      <c r="AR272" s="73">
        <f t="shared" si="32"/>
        <v>1</v>
      </c>
      <c r="AS272" s="73">
        <f>IF(ISBLANK(K272),1,IFERROR(VLOOKUP(K272,Eje_Pilar_Prop!C254:C355,1,FALSE),"NO"))</f>
        <v>1</v>
      </c>
      <c r="AT272" s="73">
        <f t="shared" si="29"/>
        <v>1</v>
      </c>
      <c r="AU272" s="38">
        <f t="shared" si="33"/>
        <v>1</v>
      </c>
      <c r="AV272" s="73">
        <f t="shared" si="36"/>
        <v>1</v>
      </c>
    </row>
    <row r="273" spans="1:48" ht="45" customHeight="1">
      <c r="A273" s="57"/>
      <c r="B273" s="71"/>
      <c r="C273" s="121"/>
      <c r="D273" s="58"/>
      <c r="E273" s="75"/>
      <c r="F273" s="58"/>
      <c r="G273" s="59"/>
      <c r="H273" s="60"/>
      <c r="I273" s="61"/>
      <c r="J273" s="186"/>
      <c r="K273" s="62"/>
      <c r="L273" s="63" t="str">
        <f>IF(ISERROR(VLOOKUP(K273,Eje_Pilar_Prop!$C$2:$E$104,2,FALSE))," ",VLOOKUP(K273,Eje_Pilar_Prop!$C$2:$E$104,2,FALSE))</f>
        <v xml:space="preserve"> </v>
      </c>
      <c r="M273" s="63" t="str">
        <f>IF(ISERROR(VLOOKUP(K273,Eje_Pilar_Prop!$C$2:$E$104,3,FALSE))," ",VLOOKUP(K273,Eje_Pilar_Prop!$C$2:$E$104,3,FALSE))</f>
        <v xml:space="preserve"> </v>
      </c>
      <c r="N273" s="64"/>
      <c r="O273" s="173"/>
      <c r="P273" s="60"/>
      <c r="Q273" s="65"/>
      <c r="R273" s="66"/>
      <c r="S273" s="67"/>
      <c r="T273" s="68"/>
      <c r="U273" s="65"/>
      <c r="V273" s="69">
        <f t="shared" si="35"/>
        <v>0</v>
      </c>
      <c r="W273" s="135"/>
      <c r="X273" s="70"/>
      <c r="Y273" s="70"/>
      <c r="Z273" s="70"/>
      <c r="AA273" s="71"/>
      <c r="AB273" s="71"/>
      <c r="AC273" s="71"/>
      <c r="AD273" s="173"/>
      <c r="AE273" s="136"/>
      <c r="AF273" s="70"/>
      <c r="AG273" s="65"/>
      <c r="AH273" s="57"/>
      <c r="AI273" s="57"/>
      <c r="AJ273" s="57"/>
      <c r="AK273" s="57"/>
      <c r="AL273" s="72" t="str">
        <f t="shared" si="34"/>
        <v>-</v>
      </c>
      <c r="AN273" s="112">
        <f>IF(SUMPRODUCT((A$14:A273=A273)*(B$14:B273=B273)*(D$14:D273=D273))&gt;1,0,1)</f>
        <v>0</v>
      </c>
      <c r="AO273" s="73">
        <f t="shared" si="30"/>
        <v>1</v>
      </c>
      <c r="AP273" s="73">
        <f t="shared" si="31"/>
        <v>1</v>
      </c>
      <c r="AQ273" s="74">
        <f>IF(ISBLANK(G273),1,IFERROR(VLOOKUP(G273,Tipo!$C$12:$C$27,1,FALSE),"NO"))</f>
        <v>1</v>
      </c>
      <c r="AR273" s="73">
        <f t="shared" si="32"/>
        <v>1</v>
      </c>
      <c r="AS273" s="73">
        <f>IF(ISBLANK(K273),1,IFERROR(VLOOKUP(K273,Eje_Pilar_Prop!C255:C356,1,FALSE),"NO"))</f>
        <v>1</v>
      </c>
      <c r="AT273" s="73">
        <f t="shared" si="29"/>
        <v>1</v>
      </c>
      <c r="AU273" s="38">
        <f t="shared" si="33"/>
        <v>1</v>
      </c>
      <c r="AV273" s="73">
        <f t="shared" si="36"/>
        <v>1</v>
      </c>
    </row>
    <row r="274" spans="1:48" ht="45" customHeight="1">
      <c r="A274" s="57"/>
      <c r="B274" s="71"/>
      <c r="C274" s="121"/>
      <c r="D274" s="58"/>
      <c r="E274" s="75"/>
      <c r="F274" s="58"/>
      <c r="G274" s="59"/>
      <c r="H274" s="60"/>
      <c r="I274" s="61"/>
      <c r="J274" s="186"/>
      <c r="K274" s="62"/>
      <c r="L274" s="63" t="str">
        <f>IF(ISERROR(VLOOKUP(K274,Eje_Pilar_Prop!$C$2:$E$104,2,FALSE))," ",VLOOKUP(K274,Eje_Pilar_Prop!$C$2:$E$104,2,FALSE))</f>
        <v xml:space="preserve"> </v>
      </c>
      <c r="M274" s="63" t="str">
        <f>IF(ISERROR(VLOOKUP(K274,Eje_Pilar_Prop!$C$2:$E$104,3,FALSE))," ",VLOOKUP(K274,Eje_Pilar_Prop!$C$2:$E$104,3,FALSE))</f>
        <v xml:space="preserve"> </v>
      </c>
      <c r="N274" s="64"/>
      <c r="O274" s="173"/>
      <c r="P274" s="60"/>
      <c r="Q274" s="65"/>
      <c r="R274" s="66"/>
      <c r="S274" s="67"/>
      <c r="T274" s="68"/>
      <c r="U274" s="65"/>
      <c r="V274" s="69">
        <f t="shared" si="35"/>
        <v>0</v>
      </c>
      <c r="W274" s="135"/>
      <c r="X274" s="70"/>
      <c r="Y274" s="70"/>
      <c r="Z274" s="70"/>
      <c r="AA274" s="71"/>
      <c r="AB274" s="71"/>
      <c r="AC274" s="71"/>
      <c r="AD274" s="173"/>
      <c r="AE274" s="136"/>
      <c r="AF274" s="70"/>
      <c r="AG274" s="65"/>
      <c r="AH274" s="57"/>
      <c r="AI274" s="57"/>
      <c r="AJ274" s="57"/>
      <c r="AK274" s="57"/>
      <c r="AL274" s="72" t="str">
        <f t="shared" si="34"/>
        <v>-</v>
      </c>
      <c r="AN274" s="112">
        <f>IF(SUMPRODUCT((A$14:A274=A274)*(B$14:B274=B274)*(D$14:D274=D274))&gt;1,0,1)</f>
        <v>0</v>
      </c>
      <c r="AO274" s="73">
        <f t="shared" si="30"/>
        <v>1</v>
      </c>
      <c r="AP274" s="73">
        <f t="shared" si="31"/>
        <v>1</v>
      </c>
      <c r="AQ274" s="74">
        <f>IF(ISBLANK(G274),1,IFERROR(VLOOKUP(G274,Tipo!$C$12:$C$27,1,FALSE),"NO"))</f>
        <v>1</v>
      </c>
      <c r="AR274" s="73">
        <f t="shared" si="32"/>
        <v>1</v>
      </c>
      <c r="AS274" s="73">
        <f>IF(ISBLANK(K274),1,IFERROR(VLOOKUP(K274,Eje_Pilar_Prop!C256:C357,1,FALSE),"NO"))</f>
        <v>1</v>
      </c>
      <c r="AT274" s="73">
        <f t="shared" si="29"/>
        <v>1</v>
      </c>
      <c r="AU274" s="38">
        <f t="shared" si="33"/>
        <v>1</v>
      </c>
      <c r="AV274" s="73">
        <f t="shared" si="36"/>
        <v>1</v>
      </c>
    </row>
    <row r="275" spans="1:48" ht="45" customHeight="1">
      <c r="A275" s="57"/>
      <c r="B275" s="71"/>
      <c r="C275" s="121"/>
      <c r="D275" s="58"/>
      <c r="E275" s="75"/>
      <c r="F275" s="58"/>
      <c r="G275" s="59"/>
      <c r="H275" s="60"/>
      <c r="I275" s="61"/>
      <c r="J275" s="186"/>
      <c r="K275" s="62"/>
      <c r="L275" s="63" t="str">
        <f>IF(ISERROR(VLOOKUP(K275,Eje_Pilar_Prop!$C$2:$E$104,2,FALSE))," ",VLOOKUP(K275,Eje_Pilar_Prop!$C$2:$E$104,2,FALSE))</f>
        <v xml:space="preserve"> </v>
      </c>
      <c r="M275" s="63" t="str">
        <f>IF(ISERROR(VLOOKUP(K275,Eje_Pilar_Prop!$C$2:$E$104,3,FALSE))," ",VLOOKUP(K275,Eje_Pilar_Prop!$C$2:$E$104,3,FALSE))</f>
        <v xml:space="preserve"> </v>
      </c>
      <c r="N275" s="64"/>
      <c r="O275" s="173"/>
      <c r="P275" s="60"/>
      <c r="Q275" s="65"/>
      <c r="R275" s="66"/>
      <c r="S275" s="67"/>
      <c r="T275" s="68"/>
      <c r="U275" s="65"/>
      <c r="V275" s="69">
        <f t="shared" si="35"/>
        <v>0</v>
      </c>
      <c r="W275" s="135"/>
      <c r="X275" s="70"/>
      <c r="Y275" s="70"/>
      <c r="Z275" s="70"/>
      <c r="AA275" s="71"/>
      <c r="AB275" s="71"/>
      <c r="AC275" s="71"/>
      <c r="AD275" s="173"/>
      <c r="AE275" s="136"/>
      <c r="AF275" s="70"/>
      <c r="AG275" s="65"/>
      <c r="AH275" s="57"/>
      <c r="AI275" s="57"/>
      <c r="AJ275" s="57"/>
      <c r="AK275" s="57"/>
      <c r="AL275" s="72" t="str">
        <f t="shared" si="34"/>
        <v>-</v>
      </c>
      <c r="AN275" s="112">
        <f>IF(SUMPRODUCT((A$14:A275=A275)*(B$14:B275=B275)*(D$14:D275=D275))&gt;1,0,1)</f>
        <v>0</v>
      </c>
      <c r="AO275" s="73">
        <f t="shared" si="30"/>
        <v>1</v>
      </c>
      <c r="AP275" s="73">
        <f t="shared" si="31"/>
        <v>1</v>
      </c>
      <c r="AQ275" s="74">
        <f>IF(ISBLANK(G275),1,IFERROR(VLOOKUP(G275,Tipo!$C$12:$C$27,1,FALSE),"NO"))</f>
        <v>1</v>
      </c>
      <c r="AR275" s="73">
        <f t="shared" si="32"/>
        <v>1</v>
      </c>
      <c r="AS275" s="73">
        <f>IF(ISBLANK(K275),1,IFERROR(VLOOKUP(K275,Eje_Pilar_Prop!C257:C358,1,FALSE),"NO"))</f>
        <v>1</v>
      </c>
      <c r="AT275" s="73">
        <f t="shared" si="29"/>
        <v>1</v>
      </c>
      <c r="AU275" s="38">
        <f t="shared" si="33"/>
        <v>1</v>
      </c>
      <c r="AV275" s="73">
        <f t="shared" si="36"/>
        <v>1</v>
      </c>
    </row>
    <row r="276" spans="1:48" ht="45" customHeight="1">
      <c r="A276" s="57"/>
      <c r="B276" s="71"/>
      <c r="C276" s="121"/>
      <c r="D276" s="58"/>
      <c r="E276" s="75"/>
      <c r="F276" s="58"/>
      <c r="G276" s="59"/>
      <c r="H276" s="60"/>
      <c r="I276" s="61"/>
      <c r="J276" s="186"/>
      <c r="K276" s="62"/>
      <c r="L276" s="63" t="str">
        <f>IF(ISERROR(VLOOKUP(K276,Eje_Pilar_Prop!$C$2:$E$104,2,FALSE))," ",VLOOKUP(K276,Eje_Pilar_Prop!$C$2:$E$104,2,FALSE))</f>
        <v xml:space="preserve"> </v>
      </c>
      <c r="M276" s="63" t="str">
        <f>IF(ISERROR(VLOOKUP(K276,Eje_Pilar_Prop!$C$2:$E$104,3,FALSE))," ",VLOOKUP(K276,Eje_Pilar_Prop!$C$2:$E$104,3,FALSE))</f>
        <v xml:space="preserve"> </v>
      </c>
      <c r="N276" s="64"/>
      <c r="O276" s="173"/>
      <c r="P276" s="60"/>
      <c r="Q276" s="65"/>
      <c r="R276" s="66"/>
      <c r="S276" s="67"/>
      <c r="T276" s="68"/>
      <c r="U276" s="65"/>
      <c r="V276" s="69">
        <f t="shared" si="35"/>
        <v>0</v>
      </c>
      <c r="W276" s="135"/>
      <c r="X276" s="70"/>
      <c r="Y276" s="70"/>
      <c r="Z276" s="70"/>
      <c r="AA276" s="71"/>
      <c r="AB276" s="71"/>
      <c r="AC276" s="71"/>
      <c r="AD276" s="173"/>
      <c r="AE276" s="136"/>
      <c r="AF276" s="70"/>
      <c r="AG276" s="65"/>
      <c r="AH276" s="57"/>
      <c r="AI276" s="57"/>
      <c r="AJ276" s="57"/>
      <c r="AK276" s="57"/>
      <c r="AL276" s="72" t="str">
        <f t="shared" si="34"/>
        <v>-</v>
      </c>
      <c r="AN276" s="112">
        <f>IF(SUMPRODUCT((A$14:A276=A276)*(B$14:B276=B276)*(D$14:D276=D276))&gt;1,0,1)</f>
        <v>0</v>
      </c>
      <c r="AO276" s="73">
        <f t="shared" si="30"/>
        <v>1</v>
      </c>
      <c r="AP276" s="73">
        <f t="shared" si="31"/>
        <v>1</v>
      </c>
      <c r="AQ276" s="74">
        <f>IF(ISBLANK(G276),1,IFERROR(VLOOKUP(G276,Tipo!$C$12:$C$27,1,FALSE),"NO"))</f>
        <v>1</v>
      </c>
      <c r="AR276" s="73">
        <f t="shared" si="32"/>
        <v>1</v>
      </c>
      <c r="AS276" s="73">
        <f>IF(ISBLANK(K276),1,IFERROR(VLOOKUP(K276,Eje_Pilar_Prop!C258:C359,1,FALSE),"NO"))</f>
        <v>1</v>
      </c>
      <c r="AT276" s="73">
        <f t="shared" si="29"/>
        <v>1</v>
      </c>
      <c r="AU276" s="38">
        <f t="shared" si="33"/>
        <v>1</v>
      </c>
      <c r="AV276" s="73">
        <f t="shared" si="36"/>
        <v>1</v>
      </c>
    </row>
    <row r="277" spans="1:48" ht="45" customHeight="1">
      <c r="A277" s="57"/>
      <c r="B277" s="71"/>
      <c r="C277" s="121"/>
      <c r="D277" s="58"/>
      <c r="E277" s="75"/>
      <c r="F277" s="58"/>
      <c r="G277" s="59"/>
      <c r="H277" s="60"/>
      <c r="I277" s="61"/>
      <c r="J277" s="186"/>
      <c r="K277" s="62"/>
      <c r="L277" s="63" t="str">
        <f>IF(ISERROR(VLOOKUP(K277,Eje_Pilar_Prop!$C$2:$E$104,2,FALSE))," ",VLOOKUP(K277,Eje_Pilar_Prop!$C$2:$E$104,2,FALSE))</f>
        <v xml:space="preserve"> </v>
      </c>
      <c r="M277" s="63" t="str">
        <f>IF(ISERROR(VLOOKUP(K277,Eje_Pilar_Prop!$C$2:$E$104,3,FALSE))," ",VLOOKUP(K277,Eje_Pilar_Prop!$C$2:$E$104,3,FALSE))</f>
        <v xml:space="preserve"> </v>
      </c>
      <c r="N277" s="64"/>
      <c r="O277" s="173"/>
      <c r="P277" s="60"/>
      <c r="Q277" s="65"/>
      <c r="R277" s="66"/>
      <c r="S277" s="67"/>
      <c r="T277" s="68"/>
      <c r="U277" s="65"/>
      <c r="V277" s="69">
        <f t="shared" si="35"/>
        <v>0</v>
      </c>
      <c r="W277" s="135"/>
      <c r="X277" s="70"/>
      <c r="Y277" s="70"/>
      <c r="Z277" s="70"/>
      <c r="AA277" s="71"/>
      <c r="AB277" s="71"/>
      <c r="AC277" s="71"/>
      <c r="AD277" s="173"/>
      <c r="AE277" s="136"/>
      <c r="AF277" s="70"/>
      <c r="AG277" s="65"/>
      <c r="AH277" s="57"/>
      <c r="AI277" s="57"/>
      <c r="AJ277" s="57"/>
      <c r="AK277" s="57"/>
      <c r="AL277" s="72" t="str">
        <f t="shared" si="34"/>
        <v>-</v>
      </c>
      <c r="AN277" s="112">
        <f>IF(SUMPRODUCT((A$14:A277=A277)*(B$14:B277=B277)*(D$14:D277=D277))&gt;1,0,1)</f>
        <v>0</v>
      </c>
      <c r="AO277" s="73">
        <f t="shared" si="30"/>
        <v>1</v>
      </c>
      <c r="AP277" s="73">
        <f t="shared" si="31"/>
        <v>1</v>
      </c>
      <c r="AQ277" s="74">
        <f>IF(ISBLANK(G277),1,IFERROR(VLOOKUP(G277,Tipo!$C$12:$C$27,1,FALSE),"NO"))</f>
        <v>1</v>
      </c>
      <c r="AR277" s="73">
        <f t="shared" si="32"/>
        <v>1</v>
      </c>
      <c r="AS277" s="73">
        <f>IF(ISBLANK(K277),1,IFERROR(VLOOKUP(K277,Eje_Pilar_Prop!C259:C360,1,FALSE),"NO"))</f>
        <v>1</v>
      </c>
      <c r="AT277" s="73">
        <f t="shared" ref="AT277:AT340" si="37">IF(ISBLANK(C277),1,IFERROR(VLOOKUP(C277,SECOP,1,FALSE),"NO"))</f>
        <v>1</v>
      </c>
      <c r="AU277" s="38">
        <f t="shared" si="33"/>
        <v>1</v>
      </c>
      <c r="AV277" s="73">
        <f t="shared" si="36"/>
        <v>1</v>
      </c>
    </row>
    <row r="278" spans="1:48" ht="45" customHeight="1">
      <c r="A278" s="57"/>
      <c r="B278" s="71"/>
      <c r="C278" s="121"/>
      <c r="D278" s="58"/>
      <c r="E278" s="75"/>
      <c r="F278" s="58"/>
      <c r="G278" s="59"/>
      <c r="H278" s="60"/>
      <c r="I278" s="61"/>
      <c r="J278" s="186"/>
      <c r="K278" s="62"/>
      <c r="L278" s="63" t="str">
        <f>IF(ISERROR(VLOOKUP(K278,Eje_Pilar_Prop!$C$2:$E$104,2,FALSE))," ",VLOOKUP(K278,Eje_Pilar_Prop!$C$2:$E$104,2,FALSE))</f>
        <v xml:space="preserve"> </v>
      </c>
      <c r="M278" s="63" t="str">
        <f>IF(ISERROR(VLOOKUP(K278,Eje_Pilar_Prop!$C$2:$E$104,3,FALSE))," ",VLOOKUP(K278,Eje_Pilar_Prop!$C$2:$E$104,3,FALSE))</f>
        <v xml:space="preserve"> </v>
      </c>
      <c r="N278" s="64"/>
      <c r="O278" s="173"/>
      <c r="P278" s="60"/>
      <c r="Q278" s="65"/>
      <c r="R278" s="66"/>
      <c r="S278" s="67"/>
      <c r="T278" s="68"/>
      <c r="U278" s="65"/>
      <c r="V278" s="69">
        <f t="shared" si="35"/>
        <v>0</v>
      </c>
      <c r="W278" s="135"/>
      <c r="X278" s="70"/>
      <c r="Y278" s="70"/>
      <c r="Z278" s="70"/>
      <c r="AA278" s="71"/>
      <c r="AB278" s="71"/>
      <c r="AC278" s="71"/>
      <c r="AD278" s="173"/>
      <c r="AE278" s="136"/>
      <c r="AF278" s="70"/>
      <c r="AG278" s="65"/>
      <c r="AH278" s="57"/>
      <c r="AI278" s="57"/>
      <c r="AJ278" s="57"/>
      <c r="AK278" s="57"/>
      <c r="AL278" s="72" t="str">
        <f t="shared" si="34"/>
        <v>-</v>
      </c>
      <c r="AN278" s="112">
        <f>IF(SUMPRODUCT((A$14:A278=A278)*(B$14:B278=B278)*(D$14:D278=D278))&gt;1,0,1)</f>
        <v>0</v>
      </c>
      <c r="AO278" s="73">
        <f t="shared" si="30"/>
        <v>1</v>
      </c>
      <c r="AP278" s="73">
        <f t="shared" si="31"/>
        <v>1</v>
      </c>
      <c r="AQ278" s="74">
        <f>IF(ISBLANK(G278),1,IFERROR(VLOOKUP(G278,Tipo!$C$12:$C$27,1,FALSE),"NO"))</f>
        <v>1</v>
      </c>
      <c r="AR278" s="73">
        <f t="shared" si="32"/>
        <v>1</v>
      </c>
      <c r="AS278" s="73">
        <f>IF(ISBLANK(K278),1,IFERROR(VLOOKUP(K278,Eje_Pilar_Prop!C260:C361,1,FALSE),"NO"))</f>
        <v>1</v>
      </c>
      <c r="AT278" s="73">
        <f t="shared" si="37"/>
        <v>1</v>
      </c>
      <c r="AU278" s="38">
        <f t="shared" si="33"/>
        <v>1</v>
      </c>
      <c r="AV278" s="73">
        <f t="shared" si="36"/>
        <v>1</v>
      </c>
    </row>
    <row r="279" spans="1:48" ht="45" customHeight="1">
      <c r="A279" s="57"/>
      <c r="B279" s="71"/>
      <c r="C279" s="121"/>
      <c r="D279" s="58"/>
      <c r="E279" s="75"/>
      <c r="F279" s="58"/>
      <c r="G279" s="59"/>
      <c r="H279" s="60"/>
      <c r="I279" s="61"/>
      <c r="J279" s="186"/>
      <c r="K279" s="62"/>
      <c r="L279" s="63" t="str">
        <f>IF(ISERROR(VLOOKUP(K279,Eje_Pilar_Prop!$C$2:$E$104,2,FALSE))," ",VLOOKUP(K279,Eje_Pilar_Prop!$C$2:$E$104,2,FALSE))</f>
        <v xml:space="preserve"> </v>
      </c>
      <c r="M279" s="63" t="str">
        <f>IF(ISERROR(VLOOKUP(K279,Eje_Pilar_Prop!$C$2:$E$104,3,FALSE))," ",VLOOKUP(K279,Eje_Pilar_Prop!$C$2:$E$104,3,FALSE))</f>
        <v xml:space="preserve"> </v>
      </c>
      <c r="N279" s="64"/>
      <c r="O279" s="173"/>
      <c r="P279" s="60"/>
      <c r="Q279" s="65"/>
      <c r="R279" s="66"/>
      <c r="S279" s="67"/>
      <c r="T279" s="68"/>
      <c r="U279" s="65"/>
      <c r="V279" s="69">
        <f t="shared" si="35"/>
        <v>0</v>
      </c>
      <c r="W279" s="135"/>
      <c r="X279" s="70"/>
      <c r="Y279" s="70"/>
      <c r="Z279" s="70"/>
      <c r="AA279" s="71"/>
      <c r="AB279" s="71"/>
      <c r="AC279" s="71"/>
      <c r="AD279" s="173"/>
      <c r="AE279" s="136"/>
      <c r="AF279" s="70"/>
      <c r="AG279" s="65"/>
      <c r="AH279" s="57"/>
      <c r="AI279" s="57"/>
      <c r="AJ279" s="57"/>
      <c r="AK279" s="57"/>
      <c r="AL279" s="72" t="str">
        <f t="shared" si="34"/>
        <v>-</v>
      </c>
      <c r="AN279" s="112">
        <f>IF(SUMPRODUCT((A$14:A279=A279)*(B$14:B279=B279)*(D$14:D279=D279))&gt;1,0,1)</f>
        <v>0</v>
      </c>
      <c r="AO279" s="73">
        <f t="shared" si="30"/>
        <v>1</v>
      </c>
      <c r="AP279" s="73">
        <f t="shared" si="31"/>
        <v>1</v>
      </c>
      <c r="AQ279" s="74">
        <f>IF(ISBLANK(G279),1,IFERROR(VLOOKUP(G279,Tipo!$C$12:$C$27,1,FALSE),"NO"))</f>
        <v>1</v>
      </c>
      <c r="AR279" s="73">
        <f t="shared" si="32"/>
        <v>1</v>
      </c>
      <c r="AS279" s="73">
        <f>IF(ISBLANK(K279),1,IFERROR(VLOOKUP(K279,Eje_Pilar_Prop!C261:C362,1,FALSE),"NO"))</f>
        <v>1</v>
      </c>
      <c r="AT279" s="73">
        <f t="shared" si="37"/>
        <v>1</v>
      </c>
      <c r="AU279" s="38">
        <f t="shared" si="33"/>
        <v>1</v>
      </c>
      <c r="AV279" s="73">
        <f t="shared" si="36"/>
        <v>1</v>
      </c>
    </row>
    <row r="280" spans="1:48" ht="45" customHeight="1">
      <c r="A280" s="57"/>
      <c r="B280" s="71"/>
      <c r="C280" s="121"/>
      <c r="D280" s="58"/>
      <c r="E280" s="75"/>
      <c r="F280" s="58"/>
      <c r="G280" s="59"/>
      <c r="H280" s="60"/>
      <c r="I280" s="61"/>
      <c r="J280" s="186"/>
      <c r="K280" s="62"/>
      <c r="L280" s="63" t="str">
        <f>IF(ISERROR(VLOOKUP(K280,Eje_Pilar_Prop!$C$2:$E$104,2,FALSE))," ",VLOOKUP(K280,Eje_Pilar_Prop!$C$2:$E$104,2,FALSE))</f>
        <v xml:space="preserve"> </v>
      </c>
      <c r="M280" s="63" t="str">
        <f>IF(ISERROR(VLOOKUP(K280,Eje_Pilar_Prop!$C$2:$E$104,3,FALSE))," ",VLOOKUP(K280,Eje_Pilar_Prop!$C$2:$E$104,3,FALSE))</f>
        <v xml:space="preserve"> </v>
      </c>
      <c r="N280" s="64"/>
      <c r="O280" s="173"/>
      <c r="P280" s="60"/>
      <c r="Q280" s="65"/>
      <c r="R280" s="66"/>
      <c r="S280" s="67"/>
      <c r="T280" s="68"/>
      <c r="U280" s="65"/>
      <c r="V280" s="69">
        <f t="shared" si="35"/>
        <v>0</v>
      </c>
      <c r="W280" s="135"/>
      <c r="X280" s="70"/>
      <c r="Y280" s="70"/>
      <c r="Z280" s="70"/>
      <c r="AA280" s="71"/>
      <c r="AB280" s="71"/>
      <c r="AC280" s="71"/>
      <c r="AD280" s="173"/>
      <c r="AE280" s="136"/>
      <c r="AF280" s="70"/>
      <c r="AG280" s="65"/>
      <c r="AH280" s="57"/>
      <c r="AI280" s="57"/>
      <c r="AJ280" s="57"/>
      <c r="AK280" s="57"/>
      <c r="AL280" s="72" t="str">
        <f t="shared" si="34"/>
        <v>-</v>
      </c>
      <c r="AN280" s="112">
        <f>IF(SUMPRODUCT((A$14:A280=A280)*(B$14:B280=B280)*(D$14:D280=D280))&gt;1,0,1)</f>
        <v>0</v>
      </c>
      <c r="AO280" s="73">
        <f t="shared" ref="AO280:AO343" si="38">IF(ISBLANK(E280),1,IFERROR(VLOOKUP(E280,tipo,1,FALSE),"NO"))</f>
        <v>1</v>
      </c>
      <c r="AP280" s="73">
        <f t="shared" ref="AP280:AP343" si="39">IF(ISBLANK(F280),1,IFERROR(VLOOKUP(F280,modal,1,FALSE),"NO"))</f>
        <v>1</v>
      </c>
      <c r="AQ280" s="74">
        <f>IF(ISBLANK(G280),1,IFERROR(VLOOKUP(G280,Tipo!$C$12:$C$27,1,FALSE),"NO"))</f>
        <v>1</v>
      </c>
      <c r="AR280" s="73">
        <f t="shared" ref="AR280:AR343" si="40">IF(ISBLANK(I280),1,IFERROR(VLOOKUP(I280,afectacion,1,FALSE),"NO"))</f>
        <v>1</v>
      </c>
      <c r="AS280" s="73">
        <f>IF(ISBLANK(K280),1,IFERROR(VLOOKUP(K280,Eje_Pilar_Prop!C262:C363,1,FALSE),"NO"))</f>
        <v>1</v>
      </c>
      <c r="AT280" s="73">
        <f t="shared" si="37"/>
        <v>1</v>
      </c>
      <c r="AU280" s="38">
        <f t="shared" si="33"/>
        <v>1</v>
      </c>
      <c r="AV280" s="73">
        <f t="shared" si="36"/>
        <v>1</v>
      </c>
    </row>
    <row r="281" spans="1:48" ht="45" customHeight="1">
      <c r="A281" s="57"/>
      <c r="B281" s="71"/>
      <c r="C281" s="121"/>
      <c r="D281" s="58"/>
      <c r="E281" s="75"/>
      <c r="F281" s="58"/>
      <c r="G281" s="59"/>
      <c r="H281" s="60"/>
      <c r="I281" s="61"/>
      <c r="J281" s="186"/>
      <c r="K281" s="62"/>
      <c r="L281" s="63" t="str">
        <f>IF(ISERROR(VLOOKUP(K281,Eje_Pilar_Prop!$C$2:$E$104,2,FALSE))," ",VLOOKUP(K281,Eje_Pilar_Prop!$C$2:$E$104,2,FALSE))</f>
        <v xml:space="preserve"> </v>
      </c>
      <c r="M281" s="63" t="str">
        <f>IF(ISERROR(VLOOKUP(K281,Eje_Pilar_Prop!$C$2:$E$104,3,FALSE))," ",VLOOKUP(K281,Eje_Pilar_Prop!$C$2:$E$104,3,FALSE))</f>
        <v xml:space="preserve"> </v>
      </c>
      <c r="N281" s="64"/>
      <c r="O281" s="173"/>
      <c r="P281" s="60"/>
      <c r="Q281" s="65"/>
      <c r="R281" s="66"/>
      <c r="S281" s="67"/>
      <c r="T281" s="68"/>
      <c r="U281" s="65"/>
      <c r="V281" s="69">
        <f t="shared" si="35"/>
        <v>0</v>
      </c>
      <c r="W281" s="135"/>
      <c r="X281" s="70"/>
      <c r="Y281" s="70"/>
      <c r="Z281" s="70"/>
      <c r="AA281" s="71"/>
      <c r="AB281" s="71"/>
      <c r="AC281" s="71"/>
      <c r="AD281" s="173"/>
      <c r="AE281" s="136"/>
      <c r="AF281" s="70"/>
      <c r="AG281" s="65"/>
      <c r="AH281" s="57"/>
      <c r="AI281" s="57"/>
      <c r="AJ281" s="57"/>
      <c r="AK281" s="57"/>
      <c r="AL281" s="72" t="str">
        <f t="shared" si="34"/>
        <v>-</v>
      </c>
      <c r="AN281" s="112">
        <f>IF(SUMPRODUCT((A$14:A281=A281)*(B$14:B281=B281)*(D$14:D281=D281))&gt;1,0,1)</f>
        <v>0</v>
      </c>
      <c r="AO281" s="73">
        <f t="shared" si="38"/>
        <v>1</v>
      </c>
      <c r="AP281" s="73">
        <f t="shared" si="39"/>
        <v>1</v>
      </c>
      <c r="AQ281" s="74">
        <f>IF(ISBLANK(G281),1,IFERROR(VLOOKUP(G281,Tipo!$C$12:$C$27,1,FALSE),"NO"))</f>
        <v>1</v>
      </c>
      <c r="AR281" s="73">
        <f t="shared" si="40"/>
        <v>1</v>
      </c>
      <c r="AS281" s="73">
        <f>IF(ISBLANK(K281),1,IFERROR(VLOOKUP(K281,Eje_Pilar_Prop!C263:C364,1,FALSE),"NO"))</f>
        <v>1</v>
      </c>
      <c r="AT281" s="73">
        <f t="shared" si="37"/>
        <v>1</v>
      </c>
      <c r="AU281" s="38">
        <f t="shared" si="33"/>
        <v>1</v>
      </c>
      <c r="AV281" s="73">
        <f t="shared" si="36"/>
        <v>1</v>
      </c>
    </row>
    <row r="282" spans="1:48" ht="45" customHeight="1">
      <c r="A282" s="57"/>
      <c r="B282" s="71"/>
      <c r="C282" s="121"/>
      <c r="D282" s="58"/>
      <c r="E282" s="75"/>
      <c r="F282" s="58"/>
      <c r="G282" s="59"/>
      <c r="H282" s="60"/>
      <c r="I282" s="61"/>
      <c r="J282" s="186"/>
      <c r="K282" s="62"/>
      <c r="L282" s="63" t="str">
        <f>IF(ISERROR(VLOOKUP(K282,Eje_Pilar_Prop!$C$2:$E$104,2,FALSE))," ",VLOOKUP(K282,Eje_Pilar_Prop!$C$2:$E$104,2,FALSE))</f>
        <v xml:space="preserve"> </v>
      </c>
      <c r="M282" s="63" t="str">
        <f>IF(ISERROR(VLOOKUP(K282,Eje_Pilar_Prop!$C$2:$E$104,3,FALSE))," ",VLOOKUP(K282,Eje_Pilar_Prop!$C$2:$E$104,3,FALSE))</f>
        <v xml:space="preserve"> </v>
      </c>
      <c r="N282" s="64"/>
      <c r="O282" s="173"/>
      <c r="P282" s="60"/>
      <c r="Q282" s="65"/>
      <c r="R282" s="66"/>
      <c r="S282" s="67"/>
      <c r="T282" s="68"/>
      <c r="U282" s="65"/>
      <c r="V282" s="69">
        <f t="shared" si="35"/>
        <v>0</v>
      </c>
      <c r="W282" s="135"/>
      <c r="X282" s="70"/>
      <c r="Y282" s="70"/>
      <c r="Z282" s="70"/>
      <c r="AA282" s="71"/>
      <c r="AB282" s="71"/>
      <c r="AC282" s="71"/>
      <c r="AD282" s="173"/>
      <c r="AE282" s="136"/>
      <c r="AF282" s="70"/>
      <c r="AG282" s="65"/>
      <c r="AH282" s="57"/>
      <c r="AI282" s="57"/>
      <c r="AJ282" s="57"/>
      <c r="AK282" s="57"/>
      <c r="AL282" s="72" t="str">
        <f t="shared" si="34"/>
        <v>-</v>
      </c>
      <c r="AN282" s="112">
        <f>IF(SUMPRODUCT((A$14:A282=A282)*(B$14:B282=B282)*(D$14:D282=D282))&gt;1,0,1)</f>
        <v>0</v>
      </c>
      <c r="AO282" s="73">
        <f t="shared" si="38"/>
        <v>1</v>
      </c>
      <c r="AP282" s="73">
        <f t="shared" si="39"/>
        <v>1</v>
      </c>
      <c r="AQ282" s="74">
        <f>IF(ISBLANK(G282),1,IFERROR(VLOOKUP(G282,Tipo!$C$12:$C$27,1,FALSE),"NO"))</f>
        <v>1</v>
      </c>
      <c r="AR282" s="73">
        <f t="shared" si="40"/>
        <v>1</v>
      </c>
      <c r="AS282" s="73">
        <f>IF(ISBLANK(K282),1,IFERROR(VLOOKUP(K282,Eje_Pilar_Prop!C264:C365,1,FALSE),"NO"))</f>
        <v>1</v>
      </c>
      <c r="AT282" s="73">
        <f t="shared" si="37"/>
        <v>1</v>
      </c>
      <c r="AU282" s="38">
        <f t="shared" si="33"/>
        <v>1</v>
      </c>
      <c r="AV282" s="73">
        <f t="shared" si="36"/>
        <v>1</v>
      </c>
    </row>
    <row r="283" spans="1:48" ht="45" customHeight="1">
      <c r="A283" s="57"/>
      <c r="B283" s="71"/>
      <c r="C283" s="121"/>
      <c r="D283" s="58"/>
      <c r="E283" s="75"/>
      <c r="F283" s="58"/>
      <c r="G283" s="59"/>
      <c r="H283" s="60"/>
      <c r="I283" s="61"/>
      <c r="J283" s="186"/>
      <c r="K283" s="62"/>
      <c r="L283" s="63" t="str">
        <f>IF(ISERROR(VLOOKUP(K283,Eje_Pilar_Prop!$C$2:$E$104,2,FALSE))," ",VLOOKUP(K283,Eje_Pilar_Prop!$C$2:$E$104,2,FALSE))</f>
        <v xml:space="preserve"> </v>
      </c>
      <c r="M283" s="63" t="str">
        <f>IF(ISERROR(VLOOKUP(K283,Eje_Pilar_Prop!$C$2:$E$104,3,FALSE))," ",VLOOKUP(K283,Eje_Pilar_Prop!$C$2:$E$104,3,FALSE))</f>
        <v xml:space="preserve"> </v>
      </c>
      <c r="N283" s="64"/>
      <c r="O283" s="173"/>
      <c r="P283" s="60"/>
      <c r="Q283" s="65"/>
      <c r="R283" s="66"/>
      <c r="S283" s="67"/>
      <c r="T283" s="68"/>
      <c r="U283" s="65"/>
      <c r="V283" s="69">
        <f t="shared" si="35"/>
        <v>0</v>
      </c>
      <c r="W283" s="135"/>
      <c r="X283" s="70"/>
      <c r="Y283" s="70"/>
      <c r="Z283" s="70"/>
      <c r="AA283" s="71"/>
      <c r="AB283" s="71"/>
      <c r="AC283" s="71"/>
      <c r="AD283" s="173"/>
      <c r="AE283" s="136"/>
      <c r="AF283" s="70"/>
      <c r="AG283" s="65"/>
      <c r="AH283" s="57"/>
      <c r="AI283" s="57"/>
      <c r="AJ283" s="57"/>
      <c r="AK283" s="57"/>
      <c r="AL283" s="72" t="str">
        <f t="shared" si="34"/>
        <v>-</v>
      </c>
      <c r="AN283" s="112">
        <f>IF(SUMPRODUCT((A$14:A283=A283)*(B$14:B283=B283)*(D$14:D283=D283))&gt;1,0,1)</f>
        <v>0</v>
      </c>
      <c r="AO283" s="73">
        <f t="shared" si="38"/>
        <v>1</v>
      </c>
      <c r="AP283" s="73">
        <f t="shared" si="39"/>
        <v>1</v>
      </c>
      <c r="AQ283" s="74">
        <f>IF(ISBLANK(G283),1,IFERROR(VLOOKUP(G283,Tipo!$C$12:$C$27,1,FALSE),"NO"))</f>
        <v>1</v>
      </c>
      <c r="AR283" s="73">
        <f t="shared" si="40"/>
        <v>1</v>
      </c>
      <c r="AS283" s="73">
        <f>IF(ISBLANK(K283),1,IFERROR(VLOOKUP(K283,Eje_Pilar_Prop!C265:C366,1,FALSE),"NO"))</f>
        <v>1</v>
      </c>
      <c r="AT283" s="73">
        <f t="shared" si="37"/>
        <v>1</v>
      </c>
      <c r="AU283" s="38">
        <f t="shared" si="33"/>
        <v>1</v>
      </c>
      <c r="AV283" s="73">
        <f t="shared" si="36"/>
        <v>1</v>
      </c>
    </row>
    <row r="284" spans="1:48" ht="45" customHeight="1">
      <c r="A284" s="57"/>
      <c r="B284" s="71"/>
      <c r="C284" s="121"/>
      <c r="D284" s="58"/>
      <c r="E284" s="75"/>
      <c r="F284" s="58"/>
      <c r="G284" s="59"/>
      <c r="H284" s="60"/>
      <c r="I284" s="61"/>
      <c r="J284" s="186"/>
      <c r="K284" s="62"/>
      <c r="L284" s="63" t="str">
        <f>IF(ISERROR(VLOOKUP(K284,Eje_Pilar_Prop!$C$2:$E$104,2,FALSE))," ",VLOOKUP(K284,Eje_Pilar_Prop!$C$2:$E$104,2,FALSE))</f>
        <v xml:space="preserve"> </v>
      </c>
      <c r="M284" s="63" t="str">
        <f>IF(ISERROR(VLOOKUP(K284,Eje_Pilar_Prop!$C$2:$E$104,3,FALSE))," ",VLOOKUP(K284,Eje_Pilar_Prop!$C$2:$E$104,3,FALSE))</f>
        <v xml:space="preserve"> </v>
      </c>
      <c r="N284" s="64"/>
      <c r="O284" s="173"/>
      <c r="P284" s="60"/>
      <c r="Q284" s="65"/>
      <c r="R284" s="66"/>
      <c r="S284" s="67"/>
      <c r="T284" s="68"/>
      <c r="U284" s="65"/>
      <c r="V284" s="69">
        <f t="shared" si="35"/>
        <v>0</v>
      </c>
      <c r="W284" s="135"/>
      <c r="X284" s="70"/>
      <c r="Y284" s="70"/>
      <c r="Z284" s="70"/>
      <c r="AA284" s="71"/>
      <c r="AB284" s="71"/>
      <c r="AC284" s="71"/>
      <c r="AD284" s="173"/>
      <c r="AE284" s="136"/>
      <c r="AF284" s="70"/>
      <c r="AG284" s="65"/>
      <c r="AH284" s="57"/>
      <c r="AI284" s="57"/>
      <c r="AJ284" s="57"/>
      <c r="AK284" s="57"/>
      <c r="AL284" s="72" t="str">
        <f t="shared" si="34"/>
        <v>-</v>
      </c>
      <c r="AN284" s="112">
        <f>IF(SUMPRODUCT((A$14:A284=A284)*(B$14:B284=B284)*(D$14:D284=D284))&gt;1,0,1)</f>
        <v>0</v>
      </c>
      <c r="AO284" s="73">
        <f t="shared" si="38"/>
        <v>1</v>
      </c>
      <c r="AP284" s="73">
        <f t="shared" si="39"/>
        <v>1</v>
      </c>
      <c r="AQ284" s="74">
        <f>IF(ISBLANK(G284),1,IFERROR(VLOOKUP(G284,Tipo!$C$12:$C$27,1,FALSE),"NO"))</f>
        <v>1</v>
      </c>
      <c r="AR284" s="73">
        <f t="shared" si="40"/>
        <v>1</v>
      </c>
      <c r="AS284" s="73">
        <f>IF(ISBLANK(K284),1,IFERROR(VLOOKUP(K284,Eje_Pilar_Prop!C266:C367,1,FALSE),"NO"))</f>
        <v>1</v>
      </c>
      <c r="AT284" s="73">
        <f t="shared" si="37"/>
        <v>1</v>
      </c>
      <c r="AU284" s="38">
        <f t="shared" ref="AU284:AU347" si="41">IF(OR(YEAR(X284)=2020,ISBLANK(X284)),1,"NO")</f>
        <v>1</v>
      </c>
      <c r="AV284" s="73">
        <f t="shared" si="36"/>
        <v>1</v>
      </c>
    </row>
    <row r="285" spans="1:48" ht="45" customHeight="1">
      <c r="A285" s="57"/>
      <c r="B285" s="71"/>
      <c r="C285" s="121"/>
      <c r="D285" s="58"/>
      <c r="E285" s="75"/>
      <c r="F285" s="58"/>
      <c r="G285" s="59"/>
      <c r="H285" s="60"/>
      <c r="I285" s="61"/>
      <c r="J285" s="186"/>
      <c r="K285" s="62"/>
      <c r="L285" s="63" t="str">
        <f>IF(ISERROR(VLOOKUP(K285,Eje_Pilar_Prop!$C$2:$E$104,2,FALSE))," ",VLOOKUP(K285,Eje_Pilar_Prop!$C$2:$E$104,2,FALSE))</f>
        <v xml:space="preserve"> </v>
      </c>
      <c r="M285" s="63" t="str">
        <f>IF(ISERROR(VLOOKUP(K285,Eje_Pilar_Prop!$C$2:$E$104,3,FALSE))," ",VLOOKUP(K285,Eje_Pilar_Prop!$C$2:$E$104,3,FALSE))</f>
        <v xml:space="preserve"> </v>
      </c>
      <c r="N285" s="64"/>
      <c r="O285" s="173"/>
      <c r="P285" s="60"/>
      <c r="Q285" s="65"/>
      <c r="R285" s="66"/>
      <c r="S285" s="67"/>
      <c r="T285" s="68"/>
      <c r="U285" s="65"/>
      <c r="V285" s="69">
        <f t="shared" si="35"/>
        <v>0</v>
      </c>
      <c r="W285" s="135"/>
      <c r="X285" s="70"/>
      <c r="Y285" s="70"/>
      <c r="Z285" s="70"/>
      <c r="AA285" s="71"/>
      <c r="AB285" s="71"/>
      <c r="AC285" s="71"/>
      <c r="AD285" s="173"/>
      <c r="AE285" s="136"/>
      <c r="AF285" s="70"/>
      <c r="AG285" s="65"/>
      <c r="AH285" s="57"/>
      <c r="AI285" s="57"/>
      <c r="AJ285" s="57"/>
      <c r="AK285" s="57"/>
      <c r="AL285" s="72" t="str">
        <f t="shared" si="34"/>
        <v>-</v>
      </c>
      <c r="AN285" s="112">
        <f>IF(SUMPRODUCT((A$14:A285=A285)*(B$14:B285=B285)*(D$14:D285=D285))&gt;1,0,1)</f>
        <v>0</v>
      </c>
      <c r="AO285" s="73">
        <f t="shared" si="38"/>
        <v>1</v>
      </c>
      <c r="AP285" s="73">
        <f t="shared" si="39"/>
        <v>1</v>
      </c>
      <c r="AQ285" s="74">
        <f>IF(ISBLANK(G285),1,IFERROR(VLOOKUP(G285,Tipo!$C$12:$C$27,1,FALSE),"NO"))</f>
        <v>1</v>
      </c>
      <c r="AR285" s="73">
        <f t="shared" si="40"/>
        <v>1</v>
      </c>
      <c r="AS285" s="73">
        <f>IF(ISBLANK(K285),1,IFERROR(VLOOKUP(K285,Eje_Pilar_Prop!C267:C368,1,FALSE),"NO"))</f>
        <v>1</v>
      </c>
      <c r="AT285" s="73">
        <f t="shared" si="37"/>
        <v>1</v>
      </c>
      <c r="AU285" s="38">
        <f t="shared" si="41"/>
        <v>1</v>
      </c>
      <c r="AV285" s="73">
        <f t="shared" si="36"/>
        <v>1</v>
      </c>
    </row>
    <row r="286" spans="1:48" ht="45" customHeight="1">
      <c r="A286" s="57"/>
      <c r="B286" s="71"/>
      <c r="C286" s="121"/>
      <c r="D286" s="58"/>
      <c r="E286" s="75"/>
      <c r="F286" s="58"/>
      <c r="G286" s="59"/>
      <c r="H286" s="60"/>
      <c r="I286" s="61"/>
      <c r="J286" s="186"/>
      <c r="K286" s="62"/>
      <c r="L286" s="63" t="str">
        <f>IF(ISERROR(VLOOKUP(K286,Eje_Pilar_Prop!$C$2:$E$104,2,FALSE))," ",VLOOKUP(K286,Eje_Pilar_Prop!$C$2:$E$104,2,FALSE))</f>
        <v xml:space="preserve"> </v>
      </c>
      <c r="M286" s="63" t="str">
        <f>IF(ISERROR(VLOOKUP(K286,Eje_Pilar_Prop!$C$2:$E$104,3,FALSE))," ",VLOOKUP(K286,Eje_Pilar_Prop!$C$2:$E$104,3,FALSE))</f>
        <v xml:space="preserve"> </v>
      </c>
      <c r="N286" s="64"/>
      <c r="O286" s="173"/>
      <c r="P286" s="60"/>
      <c r="Q286" s="65"/>
      <c r="R286" s="66"/>
      <c r="S286" s="67"/>
      <c r="T286" s="68"/>
      <c r="U286" s="65"/>
      <c r="V286" s="69">
        <f t="shared" si="35"/>
        <v>0</v>
      </c>
      <c r="W286" s="135"/>
      <c r="X286" s="70"/>
      <c r="Y286" s="70"/>
      <c r="Z286" s="70"/>
      <c r="AA286" s="71"/>
      <c r="AB286" s="71"/>
      <c r="AC286" s="71"/>
      <c r="AD286" s="173"/>
      <c r="AE286" s="136"/>
      <c r="AF286" s="70"/>
      <c r="AG286" s="65"/>
      <c r="AH286" s="57"/>
      <c r="AI286" s="57"/>
      <c r="AJ286" s="57"/>
      <c r="AK286" s="57"/>
      <c r="AL286" s="72" t="str">
        <f t="shared" ref="AL286:AL349" si="42">IF(ISERROR(W286/V286),"-",(W286/V286))</f>
        <v>-</v>
      </c>
      <c r="AN286" s="112">
        <f>IF(SUMPRODUCT((A$14:A286=A286)*(B$14:B286=B286)*(D$14:D286=D286))&gt;1,0,1)</f>
        <v>0</v>
      </c>
      <c r="AO286" s="73">
        <f t="shared" si="38"/>
        <v>1</v>
      </c>
      <c r="AP286" s="73">
        <f t="shared" si="39"/>
        <v>1</v>
      </c>
      <c r="AQ286" s="74">
        <f>IF(ISBLANK(G286),1,IFERROR(VLOOKUP(G286,Tipo!$C$12:$C$27,1,FALSE),"NO"))</f>
        <v>1</v>
      </c>
      <c r="AR286" s="73">
        <f t="shared" si="40"/>
        <v>1</v>
      </c>
      <c r="AS286" s="73">
        <f>IF(ISBLANK(K286),1,IFERROR(VLOOKUP(K286,Eje_Pilar_Prop!C268:C369,1,FALSE),"NO"))</f>
        <v>1</v>
      </c>
      <c r="AT286" s="73">
        <f t="shared" si="37"/>
        <v>1</v>
      </c>
      <c r="AU286" s="38">
        <f t="shared" si="41"/>
        <v>1</v>
      </c>
      <c r="AV286" s="73">
        <f t="shared" si="36"/>
        <v>1</v>
      </c>
    </row>
    <row r="287" spans="1:48" ht="45" customHeight="1">
      <c r="A287" s="57"/>
      <c r="B287" s="71"/>
      <c r="C287" s="121"/>
      <c r="D287" s="58"/>
      <c r="E287" s="75"/>
      <c r="F287" s="58"/>
      <c r="G287" s="59"/>
      <c r="H287" s="60"/>
      <c r="I287" s="61"/>
      <c r="J287" s="186"/>
      <c r="K287" s="62"/>
      <c r="L287" s="63" t="str">
        <f>IF(ISERROR(VLOOKUP(K287,Eje_Pilar_Prop!$C$2:$E$104,2,FALSE))," ",VLOOKUP(K287,Eje_Pilar_Prop!$C$2:$E$104,2,FALSE))</f>
        <v xml:space="preserve"> </v>
      </c>
      <c r="M287" s="63" t="str">
        <f>IF(ISERROR(VLOOKUP(K287,Eje_Pilar_Prop!$C$2:$E$104,3,FALSE))," ",VLOOKUP(K287,Eje_Pilar_Prop!$C$2:$E$104,3,FALSE))</f>
        <v xml:space="preserve"> </v>
      </c>
      <c r="N287" s="64"/>
      <c r="O287" s="173"/>
      <c r="P287" s="60"/>
      <c r="Q287" s="65"/>
      <c r="R287" s="66"/>
      <c r="S287" s="67"/>
      <c r="T287" s="68"/>
      <c r="U287" s="65"/>
      <c r="V287" s="69">
        <f t="shared" ref="V287:V350" si="43">+Q287+S287+U287</f>
        <v>0</v>
      </c>
      <c r="W287" s="135"/>
      <c r="X287" s="70"/>
      <c r="Y287" s="70"/>
      <c r="Z287" s="70"/>
      <c r="AA287" s="71"/>
      <c r="AB287" s="71"/>
      <c r="AC287" s="71"/>
      <c r="AD287" s="173"/>
      <c r="AE287" s="136"/>
      <c r="AF287" s="70"/>
      <c r="AG287" s="65"/>
      <c r="AH287" s="57"/>
      <c r="AI287" s="57"/>
      <c r="AJ287" s="57"/>
      <c r="AK287" s="57"/>
      <c r="AL287" s="72" t="str">
        <f t="shared" si="42"/>
        <v>-</v>
      </c>
      <c r="AN287" s="112">
        <f>IF(SUMPRODUCT((A$14:A287=A287)*(B$14:B287=B287)*(D$14:D287=D287))&gt;1,0,1)</f>
        <v>0</v>
      </c>
      <c r="AO287" s="73">
        <f t="shared" si="38"/>
        <v>1</v>
      </c>
      <c r="AP287" s="73">
        <f t="shared" si="39"/>
        <v>1</v>
      </c>
      <c r="AQ287" s="74">
        <f>IF(ISBLANK(G287),1,IFERROR(VLOOKUP(G287,Tipo!$C$12:$C$27,1,FALSE),"NO"))</f>
        <v>1</v>
      </c>
      <c r="AR287" s="73">
        <f t="shared" si="40"/>
        <v>1</v>
      </c>
      <c r="AS287" s="73">
        <f>IF(ISBLANK(K287),1,IFERROR(VLOOKUP(K287,Eje_Pilar_Prop!C269:C370,1,FALSE),"NO"))</f>
        <v>1</v>
      </c>
      <c r="AT287" s="73">
        <f t="shared" si="37"/>
        <v>1</v>
      </c>
      <c r="AU287" s="38">
        <f t="shared" si="41"/>
        <v>1</v>
      </c>
      <c r="AV287" s="73">
        <f t="shared" si="36"/>
        <v>1</v>
      </c>
    </row>
    <row r="288" spans="1:48" ht="45" customHeight="1">
      <c r="A288" s="57"/>
      <c r="B288" s="71"/>
      <c r="C288" s="121"/>
      <c r="D288" s="58"/>
      <c r="E288" s="75"/>
      <c r="F288" s="58"/>
      <c r="G288" s="59"/>
      <c r="H288" s="60"/>
      <c r="I288" s="61"/>
      <c r="J288" s="186"/>
      <c r="K288" s="62"/>
      <c r="L288" s="63" t="str">
        <f>IF(ISERROR(VLOOKUP(K288,Eje_Pilar_Prop!$C$2:$E$104,2,FALSE))," ",VLOOKUP(K288,Eje_Pilar_Prop!$C$2:$E$104,2,FALSE))</f>
        <v xml:space="preserve"> </v>
      </c>
      <c r="M288" s="63" t="str">
        <f>IF(ISERROR(VLOOKUP(K288,Eje_Pilar_Prop!$C$2:$E$104,3,FALSE))," ",VLOOKUP(K288,Eje_Pilar_Prop!$C$2:$E$104,3,FALSE))</f>
        <v xml:space="preserve"> </v>
      </c>
      <c r="N288" s="64"/>
      <c r="O288" s="173"/>
      <c r="P288" s="60"/>
      <c r="Q288" s="65"/>
      <c r="R288" s="66"/>
      <c r="S288" s="67"/>
      <c r="T288" s="68"/>
      <c r="U288" s="65"/>
      <c r="V288" s="69">
        <f t="shared" si="43"/>
        <v>0</v>
      </c>
      <c r="W288" s="135"/>
      <c r="X288" s="70"/>
      <c r="Y288" s="70"/>
      <c r="Z288" s="70"/>
      <c r="AA288" s="71"/>
      <c r="AB288" s="71"/>
      <c r="AC288" s="71"/>
      <c r="AD288" s="173"/>
      <c r="AE288" s="136"/>
      <c r="AF288" s="70"/>
      <c r="AG288" s="65"/>
      <c r="AH288" s="57"/>
      <c r="AI288" s="57"/>
      <c r="AJ288" s="57"/>
      <c r="AK288" s="57"/>
      <c r="AL288" s="72" t="str">
        <f t="shared" si="42"/>
        <v>-</v>
      </c>
      <c r="AN288" s="112">
        <f>IF(SUMPRODUCT((A$14:A288=A288)*(B$14:B288=B288)*(D$14:D288=D288))&gt;1,0,1)</f>
        <v>0</v>
      </c>
      <c r="AO288" s="73">
        <f t="shared" si="38"/>
        <v>1</v>
      </c>
      <c r="AP288" s="73">
        <f t="shared" si="39"/>
        <v>1</v>
      </c>
      <c r="AQ288" s="74">
        <f>IF(ISBLANK(G288),1,IFERROR(VLOOKUP(G288,Tipo!$C$12:$C$27,1,FALSE),"NO"))</f>
        <v>1</v>
      </c>
      <c r="AR288" s="73">
        <f t="shared" si="40"/>
        <v>1</v>
      </c>
      <c r="AS288" s="73">
        <f>IF(ISBLANK(K288),1,IFERROR(VLOOKUP(K288,Eje_Pilar_Prop!C270:C371,1,FALSE),"NO"))</f>
        <v>1</v>
      </c>
      <c r="AT288" s="73">
        <f t="shared" si="37"/>
        <v>1</v>
      </c>
      <c r="AU288" s="38">
        <f t="shared" si="41"/>
        <v>1</v>
      </c>
      <c r="AV288" s="73">
        <f t="shared" si="36"/>
        <v>1</v>
      </c>
    </row>
    <row r="289" spans="1:48" ht="45" customHeight="1">
      <c r="A289" s="57"/>
      <c r="B289" s="71"/>
      <c r="C289" s="121"/>
      <c r="D289" s="58"/>
      <c r="E289" s="75"/>
      <c r="F289" s="58"/>
      <c r="G289" s="59"/>
      <c r="H289" s="60"/>
      <c r="I289" s="61"/>
      <c r="J289" s="186"/>
      <c r="K289" s="62"/>
      <c r="L289" s="63" t="str">
        <f>IF(ISERROR(VLOOKUP(K289,Eje_Pilar_Prop!$C$2:$E$104,2,FALSE))," ",VLOOKUP(K289,Eje_Pilar_Prop!$C$2:$E$104,2,FALSE))</f>
        <v xml:space="preserve"> </v>
      </c>
      <c r="M289" s="63" t="str">
        <f>IF(ISERROR(VLOOKUP(K289,Eje_Pilar_Prop!$C$2:$E$104,3,FALSE))," ",VLOOKUP(K289,Eje_Pilar_Prop!$C$2:$E$104,3,FALSE))</f>
        <v xml:space="preserve"> </v>
      </c>
      <c r="N289" s="64"/>
      <c r="O289" s="173"/>
      <c r="P289" s="60"/>
      <c r="Q289" s="65"/>
      <c r="R289" s="66"/>
      <c r="S289" s="67"/>
      <c r="T289" s="68"/>
      <c r="U289" s="65"/>
      <c r="V289" s="69">
        <f t="shared" si="43"/>
        <v>0</v>
      </c>
      <c r="W289" s="135"/>
      <c r="X289" s="70"/>
      <c r="Y289" s="70"/>
      <c r="Z289" s="70"/>
      <c r="AA289" s="71"/>
      <c r="AB289" s="71"/>
      <c r="AC289" s="71"/>
      <c r="AD289" s="173"/>
      <c r="AE289" s="136"/>
      <c r="AF289" s="70"/>
      <c r="AG289" s="65"/>
      <c r="AH289" s="57"/>
      <c r="AI289" s="57"/>
      <c r="AJ289" s="57"/>
      <c r="AK289" s="57"/>
      <c r="AL289" s="72" t="str">
        <f t="shared" si="42"/>
        <v>-</v>
      </c>
      <c r="AN289" s="112">
        <f>IF(SUMPRODUCT((A$14:A289=A289)*(B$14:B289=B289)*(D$14:D289=D289))&gt;1,0,1)</f>
        <v>0</v>
      </c>
      <c r="AO289" s="73">
        <f t="shared" si="38"/>
        <v>1</v>
      </c>
      <c r="AP289" s="73">
        <f t="shared" si="39"/>
        <v>1</v>
      </c>
      <c r="AQ289" s="74">
        <f>IF(ISBLANK(G289),1,IFERROR(VLOOKUP(G289,Tipo!$C$12:$C$27,1,FALSE),"NO"))</f>
        <v>1</v>
      </c>
      <c r="AR289" s="73">
        <f t="shared" si="40"/>
        <v>1</v>
      </c>
      <c r="AS289" s="73">
        <f>IF(ISBLANK(K289),1,IFERROR(VLOOKUP(K289,Eje_Pilar_Prop!C271:C372,1,FALSE),"NO"))</f>
        <v>1</v>
      </c>
      <c r="AT289" s="73">
        <f t="shared" si="37"/>
        <v>1</v>
      </c>
      <c r="AU289" s="38">
        <f t="shared" si="41"/>
        <v>1</v>
      </c>
      <c r="AV289" s="73">
        <f t="shared" si="36"/>
        <v>1</v>
      </c>
    </row>
    <row r="290" spans="1:48" ht="45" customHeight="1">
      <c r="A290" s="57"/>
      <c r="B290" s="71"/>
      <c r="C290" s="121"/>
      <c r="D290" s="58"/>
      <c r="E290" s="75"/>
      <c r="F290" s="58"/>
      <c r="G290" s="59"/>
      <c r="H290" s="60"/>
      <c r="I290" s="61"/>
      <c r="J290" s="186"/>
      <c r="K290" s="62"/>
      <c r="L290" s="63" t="str">
        <f>IF(ISERROR(VLOOKUP(K290,Eje_Pilar_Prop!$C$2:$E$104,2,FALSE))," ",VLOOKUP(K290,Eje_Pilar_Prop!$C$2:$E$104,2,FALSE))</f>
        <v xml:space="preserve"> </v>
      </c>
      <c r="M290" s="63" t="str">
        <f>IF(ISERROR(VLOOKUP(K290,Eje_Pilar_Prop!$C$2:$E$104,3,FALSE))," ",VLOOKUP(K290,Eje_Pilar_Prop!$C$2:$E$104,3,FALSE))</f>
        <v xml:space="preserve"> </v>
      </c>
      <c r="N290" s="64"/>
      <c r="O290" s="173"/>
      <c r="P290" s="60"/>
      <c r="Q290" s="65"/>
      <c r="R290" s="66"/>
      <c r="S290" s="67"/>
      <c r="T290" s="68"/>
      <c r="U290" s="65"/>
      <c r="V290" s="69">
        <f t="shared" si="43"/>
        <v>0</v>
      </c>
      <c r="W290" s="135"/>
      <c r="X290" s="70"/>
      <c r="Y290" s="70"/>
      <c r="Z290" s="70"/>
      <c r="AA290" s="71"/>
      <c r="AB290" s="71"/>
      <c r="AC290" s="71"/>
      <c r="AD290" s="173"/>
      <c r="AE290" s="136"/>
      <c r="AF290" s="70"/>
      <c r="AG290" s="65"/>
      <c r="AH290" s="57"/>
      <c r="AI290" s="57"/>
      <c r="AJ290" s="57"/>
      <c r="AK290" s="57"/>
      <c r="AL290" s="72" t="str">
        <f t="shared" si="42"/>
        <v>-</v>
      </c>
      <c r="AN290" s="112">
        <f>IF(SUMPRODUCT((A$14:A290=A290)*(B$14:B290=B290)*(D$14:D290=D290))&gt;1,0,1)</f>
        <v>0</v>
      </c>
      <c r="AO290" s="73">
        <f t="shared" si="38"/>
        <v>1</v>
      </c>
      <c r="AP290" s="73">
        <f t="shared" si="39"/>
        <v>1</v>
      </c>
      <c r="AQ290" s="74">
        <f>IF(ISBLANK(G290),1,IFERROR(VLOOKUP(G290,Tipo!$C$12:$C$27,1,FALSE),"NO"))</f>
        <v>1</v>
      </c>
      <c r="AR290" s="73">
        <f t="shared" si="40"/>
        <v>1</v>
      </c>
      <c r="AS290" s="73">
        <f>IF(ISBLANK(K290),1,IFERROR(VLOOKUP(K290,Eje_Pilar_Prop!C272:C373,1,FALSE),"NO"))</f>
        <v>1</v>
      </c>
      <c r="AT290" s="73">
        <f t="shared" si="37"/>
        <v>1</v>
      </c>
      <c r="AU290" s="38">
        <f t="shared" si="41"/>
        <v>1</v>
      </c>
      <c r="AV290" s="73">
        <f t="shared" si="36"/>
        <v>1</v>
      </c>
    </row>
    <row r="291" spans="1:48" ht="45" customHeight="1">
      <c r="A291" s="57"/>
      <c r="B291" s="71"/>
      <c r="C291" s="121"/>
      <c r="D291" s="58"/>
      <c r="E291" s="75"/>
      <c r="F291" s="58"/>
      <c r="G291" s="59"/>
      <c r="H291" s="60"/>
      <c r="I291" s="61"/>
      <c r="J291" s="186"/>
      <c r="K291" s="62"/>
      <c r="L291" s="63" t="str">
        <f>IF(ISERROR(VLOOKUP(K291,Eje_Pilar_Prop!$C$2:$E$104,2,FALSE))," ",VLOOKUP(K291,Eje_Pilar_Prop!$C$2:$E$104,2,FALSE))</f>
        <v xml:space="preserve"> </v>
      </c>
      <c r="M291" s="63" t="str">
        <f>IF(ISERROR(VLOOKUP(K291,Eje_Pilar_Prop!$C$2:$E$104,3,FALSE))," ",VLOOKUP(K291,Eje_Pilar_Prop!$C$2:$E$104,3,FALSE))</f>
        <v xml:space="preserve"> </v>
      </c>
      <c r="N291" s="64"/>
      <c r="O291" s="173"/>
      <c r="P291" s="60"/>
      <c r="Q291" s="65"/>
      <c r="R291" s="66"/>
      <c r="S291" s="67"/>
      <c r="T291" s="68"/>
      <c r="U291" s="65"/>
      <c r="V291" s="69">
        <f t="shared" si="43"/>
        <v>0</v>
      </c>
      <c r="W291" s="135"/>
      <c r="X291" s="70"/>
      <c r="Y291" s="70"/>
      <c r="Z291" s="70"/>
      <c r="AA291" s="71"/>
      <c r="AB291" s="71"/>
      <c r="AC291" s="71"/>
      <c r="AD291" s="173"/>
      <c r="AE291" s="136"/>
      <c r="AF291" s="70"/>
      <c r="AG291" s="65"/>
      <c r="AH291" s="57"/>
      <c r="AI291" s="57"/>
      <c r="AJ291" s="57"/>
      <c r="AK291" s="57"/>
      <c r="AL291" s="72" t="str">
        <f t="shared" si="42"/>
        <v>-</v>
      </c>
      <c r="AN291" s="112">
        <f>IF(SUMPRODUCT((A$14:A291=A291)*(B$14:B291=B291)*(D$14:D291=D291))&gt;1,0,1)</f>
        <v>0</v>
      </c>
      <c r="AO291" s="73">
        <f t="shared" si="38"/>
        <v>1</v>
      </c>
      <c r="AP291" s="73">
        <f t="shared" si="39"/>
        <v>1</v>
      </c>
      <c r="AQ291" s="74">
        <f>IF(ISBLANK(G291),1,IFERROR(VLOOKUP(G291,Tipo!$C$12:$C$27,1,FALSE),"NO"))</f>
        <v>1</v>
      </c>
      <c r="AR291" s="73">
        <f t="shared" si="40"/>
        <v>1</v>
      </c>
      <c r="AS291" s="73">
        <f>IF(ISBLANK(K291),1,IFERROR(VLOOKUP(K291,Eje_Pilar_Prop!C273:C374,1,FALSE),"NO"))</f>
        <v>1</v>
      </c>
      <c r="AT291" s="73">
        <f t="shared" si="37"/>
        <v>1</v>
      </c>
      <c r="AU291" s="38">
        <f t="shared" si="41"/>
        <v>1</v>
      </c>
      <c r="AV291" s="73">
        <f t="shared" si="36"/>
        <v>1</v>
      </c>
    </row>
    <row r="292" spans="1:48" ht="45" customHeight="1">
      <c r="A292" s="57"/>
      <c r="B292" s="71"/>
      <c r="C292" s="121"/>
      <c r="D292" s="58"/>
      <c r="E292" s="75"/>
      <c r="F292" s="58"/>
      <c r="G292" s="59"/>
      <c r="H292" s="60"/>
      <c r="I292" s="61"/>
      <c r="J292" s="186"/>
      <c r="K292" s="62"/>
      <c r="L292" s="63" t="str">
        <f>IF(ISERROR(VLOOKUP(K292,Eje_Pilar_Prop!$C$2:$E$104,2,FALSE))," ",VLOOKUP(K292,Eje_Pilar_Prop!$C$2:$E$104,2,FALSE))</f>
        <v xml:space="preserve"> </v>
      </c>
      <c r="M292" s="63" t="str">
        <f>IF(ISERROR(VLOOKUP(K292,Eje_Pilar_Prop!$C$2:$E$104,3,FALSE))," ",VLOOKUP(K292,Eje_Pilar_Prop!$C$2:$E$104,3,FALSE))</f>
        <v xml:space="preserve"> </v>
      </c>
      <c r="N292" s="64"/>
      <c r="O292" s="173"/>
      <c r="P292" s="60"/>
      <c r="Q292" s="65"/>
      <c r="R292" s="66"/>
      <c r="S292" s="67"/>
      <c r="T292" s="68"/>
      <c r="U292" s="65"/>
      <c r="V292" s="69">
        <f t="shared" si="43"/>
        <v>0</v>
      </c>
      <c r="W292" s="135"/>
      <c r="X292" s="70"/>
      <c r="Y292" s="70"/>
      <c r="Z292" s="70"/>
      <c r="AA292" s="71"/>
      <c r="AB292" s="71"/>
      <c r="AC292" s="71"/>
      <c r="AD292" s="173"/>
      <c r="AE292" s="136"/>
      <c r="AF292" s="70"/>
      <c r="AG292" s="65"/>
      <c r="AH292" s="57"/>
      <c r="AI292" s="57"/>
      <c r="AJ292" s="57"/>
      <c r="AK292" s="57"/>
      <c r="AL292" s="72" t="str">
        <f t="shared" si="42"/>
        <v>-</v>
      </c>
      <c r="AN292" s="112">
        <f>IF(SUMPRODUCT((A$14:A292=A292)*(B$14:B292=B292)*(D$14:D292=D292))&gt;1,0,1)</f>
        <v>0</v>
      </c>
      <c r="AO292" s="73">
        <f t="shared" si="38"/>
        <v>1</v>
      </c>
      <c r="AP292" s="73">
        <f t="shared" si="39"/>
        <v>1</v>
      </c>
      <c r="AQ292" s="74">
        <f>IF(ISBLANK(G292),1,IFERROR(VLOOKUP(G292,Tipo!$C$12:$C$27,1,FALSE),"NO"))</f>
        <v>1</v>
      </c>
      <c r="AR292" s="73">
        <f t="shared" si="40"/>
        <v>1</v>
      </c>
      <c r="AS292" s="73">
        <f>IF(ISBLANK(K292),1,IFERROR(VLOOKUP(K292,Eje_Pilar_Prop!C274:C375,1,FALSE),"NO"))</f>
        <v>1</v>
      </c>
      <c r="AT292" s="73">
        <f t="shared" si="37"/>
        <v>1</v>
      </c>
      <c r="AU292" s="38">
        <f t="shared" si="41"/>
        <v>1</v>
      </c>
      <c r="AV292" s="73">
        <f t="shared" si="36"/>
        <v>1</v>
      </c>
    </row>
    <row r="293" spans="1:48" ht="45" customHeight="1">
      <c r="A293" s="57"/>
      <c r="B293" s="71"/>
      <c r="C293" s="121"/>
      <c r="D293" s="58"/>
      <c r="E293" s="75"/>
      <c r="F293" s="58"/>
      <c r="G293" s="59"/>
      <c r="H293" s="60"/>
      <c r="I293" s="61"/>
      <c r="J293" s="186"/>
      <c r="K293" s="62"/>
      <c r="L293" s="63" t="str">
        <f>IF(ISERROR(VLOOKUP(K293,Eje_Pilar_Prop!$C$2:$E$104,2,FALSE))," ",VLOOKUP(K293,Eje_Pilar_Prop!$C$2:$E$104,2,FALSE))</f>
        <v xml:space="preserve"> </v>
      </c>
      <c r="M293" s="63" t="str">
        <f>IF(ISERROR(VLOOKUP(K293,Eje_Pilar_Prop!$C$2:$E$104,3,FALSE))," ",VLOOKUP(K293,Eje_Pilar_Prop!$C$2:$E$104,3,FALSE))</f>
        <v xml:space="preserve"> </v>
      </c>
      <c r="N293" s="64"/>
      <c r="O293" s="173"/>
      <c r="P293" s="60"/>
      <c r="Q293" s="65"/>
      <c r="R293" s="66"/>
      <c r="S293" s="67"/>
      <c r="T293" s="68"/>
      <c r="U293" s="65"/>
      <c r="V293" s="69">
        <f t="shared" si="43"/>
        <v>0</v>
      </c>
      <c r="W293" s="135"/>
      <c r="X293" s="70"/>
      <c r="Y293" s="70"/>
      <c r="Z293" s="70"/>
      <c r="AA293" s="71"/>
      <c r="AB293" s="71"/>
      <c r="AC293" s="71"/>
      <c r="AD293" s="173"/>
      <c r="AE293" s="136"/>
      <c r="AF293" s="70"/>
      <c r="AG293" s="65"/>
      <c r="AH293" s="57"/>
      <c r="AI293" s="57"/>
      <c r="AJ293" s="57"/>
      <c r="AK293" s="57"/>
      <c r="AL293" s="72" t="str">
        <f t="shared" si="42"/>
        <v>-</v>
      </c>
      <c r="AN293" s="112">
        <f>IF(SUMPRODUCT((A$14:A293=A293)*(B$14:B293=B293)*(D$14:D293=D293))&gt;1,0,1)</f>
        <v>0</v>
      </c>
      <c r="AO293" s="73">
        <f t="shared" si="38"/>
        <v>1</v>
      </c>
      <c r="AP293" s="73">
        <f t="shared" si="39"/>
        <v>1</v>
      </c>
      <c r="AQ293" s="74">
        <f>IF(ISBLANK(G293),1,IFERROR(VLOOKUP(G293,Tipo!$C$12:$C$27,1,FALSE),"NO"))</f>
        <v>1</v>
      </c>
      <c r="AR293" s="73">
        <f t="shared" si="40"/>
        <v>1</v>
      </c>
      <c r="AS293" s="73">
        <f>IF(ISBLANK(K293),1,IFERROR(VLOOKUP(K293,Eje_Pilar_Prop!C275:C376,1,FALSE),"NO"))</f>
        <v>1</v>
      </c>
      <c r="AT293" s="73">
        <f t="shared" si="37"/>
        <v>1</v>
      </c>
      <c r="AU293" s="38">
        <f t="shared" si="41"/>
        <v>1</v>
      </c>
      <c r="AV293" s="73">
        <f t="shared" si="36"/>
        <v>1</v>
      </c>
    </row>
    <row r="294" spans="1:48" ht="45" customHeight="1">
      <c r="A294" s="57"/>
      <c r="B294" s="71"/>
      <c r="C294" s="121"/>
      <c r="D294" s="58"/>
      <c r="E294" s="75"/>
      <c r="F294" s="58"/>
      <c r="G294" s="59"/>
      <c r="H294" s="60"/>
      <c r="I294" s="61"/>
      <c r="J294" s="186"/>
      <c r="K294" s="62"/>
      <c r="L294" s="63" t="str">
        <f>IF(ISERROR(VLOOKUP(K294,Eje_Pilar_Prop!$C$2:$E$104,2,FALSE))," ",VLOOKUP(K294,Eje_Pilar_Prop!$C$2:$E$104,2,FALSE))</f>
        <v xml:space="preserve"> </v>
      </c>
      <c r="M294" s="63" t="str">
        <f>IF(ISERROR(VLOOKUP(K294,Eje_Pilar_Prop!$C$2:$E$104,3,FALSE))," ",VLOOKUP(K294,Eje_Pilar_Prop!$C$2:$E$104,3,FALSE))</f>
        <v xml:space="preserve"> </v>
      </c>
      <c r="N294" s="64"/>
      <c r="O294" s="173"/>
      <c r="P294" s="60"/>
      <c r="Q294" s="65"/>
      <c r="R294" s="66"/>
      <c r="S294" s="67"/>
      <c r="T294" s="68"/>
      <c r="U294" s="65"/>
      <c r="V294" s="69">
        <f t="shared" si="43"/>
        <v>0</v>
      </c>
      <c r="W294" s="135"/>
      <c r="X294" s="70"/>
      <c r="Y294" s="70"/>
      <c r="Z294" s="70"/>
      <c r="AA294" s="71"/>
      <c r="AB294" s="71"/>
      <c r="AC294" s="71"/>
      <c r="AD294" s="173"/>
      <c r="AE294" s="136"/>
      <c r="AF294" s="70"/>
      <c r="AG294" s="65"/>
      <c r="AH294" s="57"/>
      <c r="AI294" s="57"/>
      <c r="AJ294" s="57"/>
      <c r="AK294" s="57"/>
      <c r="AL294" s="72" t="str">
        <f t="shared" si="42"/>
        <v>-</v>
      </c>
      <c r="AN294" s="112">
        <f>IF(SUMPRODUCT((A$14:A294=A294)*(B$14:B294=B294)*(D$14:D294=D294))&gt;1,0,1)</f>
        <v>0</v>
      </c>
      <c r="AO294" s="73">
        <f t="shared" si="38"/>
        <v>1</v>
      </c>
      <c r="AP294" s="73">
        <f t="shared" si="39"/>
        <v>1</v>
      </c>
      <c r="AQ294" s="74">
        <f>IF(ISBLANK(G294),1,IFERROR(VLOOKUP(G294,Tipo!$C$12:$C$27,1,FALSE),"NO"))</f>
        <v>1</v>
      </c>
      <c r="AR294" s="73">
        <f t="shared" si="40"/>
        <v>1</v>
      </c>
      <c r="AS294" s="73">
        <f>IF(ISBLANK(K294),1,IFERROR(VLOOKUP(K294,Eje_Pilar_Prop!C276:C377,1,FALSE),"NO"))</f>
        <v>1</v>
      </c>
      <c r="AT294" s="73">
        <f t="shared" si="37"/>
        <v>1</v>
      </c>
      <c r="AU294" s="38">
        <f t="shared" si="41"/>
        <v>1</v>
      </c>
      <c r="AV294" s="73">
        <f t="shared" si="36"/>
        <v>1</v>
      </c>
    </row>
    <row r="295" spans="1:48" ht="45" customHeight="1">
      <c r="A295" s="57"/>
      <c r="B295" s="71"/>
      <c r="C295" s="121"/>
      <c r="D295" s="58"/>
      <c r="E295" s="75"/>
      <c r="F295" s="58"/>
      <c r="G295" s="59"/>
      <c r="H295" s="60"/>
      <c r="I295" s="61"/>
      <c r="J295" s="186"/>
      <c r="K295" s="62"/>
      <c r="L295" s="63" t="str">
        <f>IF(ISERROR(VLOOKUP(K295,Eje_Pilar_Prop!$C$2:$E$104,2,FALSE))," ",VLOOKUP(K295,Eje_Pilar_Prop!$C$2:$E$104,2,FALSE))</f>
        <v xml:space="preserve"> </v>
      </c>
      <c r="M295" s="63" t="str">
        <f>IF(ISERROR(VLOOKUP(K295,Eje_Pilar_Prop!$C$2:$E$104,3,FALSE))," ",VLOOKUP(K295,Eje_Pilar_Prop!$C$2:$E$104,3,FALSE))</f>
        <v xml:space="preserve"> </v>
      </c>
      <c r="N295" s="64"/>
      <c r="O295" s="173"/>
      <c r="P295" s="60"/>
      <c r="Q295" s="65"/>
      <c r="R295" s="66"/>
      <c r="S295" s="67"/>
      <c r="T295" s="68"/>
      <c r="U295" s="65"/>
      <c r="V295" s="69">
        <f t="shared" si="43"/>
        <v>0</v>
      </c>
      <c r="W295" s="135"/>
      <c r="X295" s="70"/>
      <c r="Y295" s="70"/>
      <c r="Z295" s="70"/>
      <c r="AA295" s="71"/>
      <c r="AB295" s="71"/>
      <c r="AC295" s="71"/>
      <c r="AD295" s="173"/>
      <c r="AE295" s="136"/>
      <c r="AF295" s="70"/>
      <c r="AG295" s="65"/>
      <c r="AH295" s="57"/>
      <c r="AI295" s="57"/>
      <c r="AJ295" s="57"/>
      <c r="AK295" s="57"/>
      <c r="AL295" s="72" t="str">
        <f t="shared" si="42"/>
        <v>-</v>
      </c>
      <c r="AN295" s="112">
        <f>IF(SUMPRODUCT((A$14:A295=A295)*(B$14:B295=B295)*(D$14:D295=D295))&gt;1,0,1)</f>
        <v>0</v>
      </c>
      <c r="AO295" s="73">
        <f t="shared" si="38"/>
        <v>1</v>
      </c>
      <c r="AP295" s="73">
        <f t="shared" si="39"/>
        <v>1</v>
      </c>
      <c r="AQ295" s="74">
        <f>IF(ISBLANK(G295),1,IFERROR(VLOOKUP(G295,Tipo!$C$12:$C$27,1,FALSE),"NO"))</f>
        <v>1</v>
      </c>
      <c r="AR295" s="73">
        <f t="shared" si="40"/>
        <v>1</v>
      </c>
      <c r="AS295" s="73">
        <f>IF(ISBLANK(K295),1,IFERROR(VLOOKUP(K295,Eje_Pilar_Prop!C277:C378,1,FALSE),"NO"))</f>
        <v>1</v>
      </c>
      <c r="AT295" s="73">
        <f t="shared" si="37"/>
        <v>1</v>
      </c>
      <c r="AU295" s="38">
        <f t="shared" si="41"/>
        <v>1</v>
      </c>
      <c r="AV295" s="73">
        <f t="shared" si="36"/>
        <v>1</v>
      </c>
    </row>
    <row r="296" spans="1:48" ht="45" customHeight="1">
      <c r="A296" s="57"/>
      <c r="B296" s="71"/>
      <c r="C296" s="121"/>
      <c r="D296" s="58"/>
      <c r="E296" s="75"/>
      <c r="F296" s="58"/>
      <c r="G296" s="59"/>
      <c r="H296" s="60"/>
      <c r="I296" s="61"/>
      <c r="J296" s="186"/>
      <c r="K296" s="62"/>
      <c r="L296" s="63" t="str">
        <f>IF(ISERROR(VLOOKUP(K296,Eje_Pilar_Prop!$C$2:$E$104,2,FALSE))," ",VLOOKUP(K296,Eje_Pilar_Prop!$C$2:$E$104,2,FALSE))</f>
        <v xml:space="preserve"> </v>
      </c>
      <c r="M296" s="63" t="str">
        <f>IF(ISERROR(VLOOKUP(K296,Eje_Pilar_Prop!$C$2:$E$104,3,FALSE))," ",VLOOKUP(K296,Eje_Pilar_Prop!$C$2:$E$104,3,FALSE))</f>
        <v xml:space="preserve"> </v>
      </c>
      <c r="N296" s="64"/>
      <c r="O296" s="173"/>
      <c r="P296" s="60"/>
      <c r="Q296" s="65"/>
      <c r="R296" s="66"/>
      <c r="S296" s="67"/>
      <c r="T296" s="68"/>
      <c r="U296" s="65"/>
      <c r="V296" s="69">
        <f t="shared" si="43"/>
        <v>0</v>
      </c>
      <c r="W296" s="135"/>
      <c r="X296" s="70"/>
      <c r="Y296" s="70"/>
      <c r="Z296" s="70"/>
      <c r="AA296" s="71"/>
      <c r="AB296" s="71"/>
      <c r="AC296" s="71"/>
      <c r="AD296" s="173"/>
      <c r="AE296" s="136"/>
      <c r="AF296" s="70"/>
      <c r="AG296" s="65"/>
      <c r="AH296" s="57"/>
      <c r="AI296" s="57"/>
      <c r="AJ296" s="57"/>
      <c r="AK296" s="57"/>
      <c r="AL296" s="72" t="str">
        <f t="shared" si="42"/>
        <v>-</v>
      </c>
      <c r="AN296" s="112">
        <f>IF(SUMPRODUCT((A$14:A296=A296)*(B$14:B296=B296)*(D$14:D296=D296))&gt;1,0,1)</f>
        <v>0</v>
      </c>
      <c r="AO296" s="73">
        <f t="shared" si="38"/>
        <v>1</v>
      </c>
      <c r="AP296" s="73">
        <f t="shared" si="39"/>
        <v>1</v>
      </c>
      <c r="AQ296" s="74">
        <f>IF(ISBLANK(G296),1,IFERROR(VLOOKUP(G296,Tipo!$C$12:$C$27,1,FALSE),"NO"))</f>
        <v>1</v>
      </c>
      <c r="AR296" s="73">
        <f t="shared" si="40"/>
        <v>1</v>
      </c>
      <c r="AS296" s="73">
        <f>IF(ISBLANK(K296),1,IFERROR(VLOOKUP(K296,Eje_Pilar_Prop!C278:C379,1,FALSE),"NO"))</f>
        <v>1</v>
      </c>
      <c r="AT296" s="73">
        <f t="shared" si="37"/>
        <v>1</v>
      </c>
      <c r="AU296" s="38">
        <f t="shared" si="41"/>
        <v>1</v>
      </c>
      <c r="AV296" s="73">
        <f t="shared" si="36"/>
        <v>1</v>
      </c>
    </row>
    <row r="297" spans="1:48" ht="45" customHeight="1">
      <c r="A297" s="57"/>
      <c r="B297" s="71"/>
      <c r="C297" s="121"/>
      <c r="D297" s="58"/>
      <c r="E297" s="75"/>
      <c r="F297" s="58"/>
      <c r="G297" s="59"/>
      <c r="H297" s="60"/>
      <c r="I297" s="61"/>
      <c r="J297" s="186"/>
      <c r="K297" s="62"/>
      <c r="L297" s="63" t="str">
        <f>IF(ISERROR(VLOOKUP(K297,Eje_Pilar_Prop!$C$2:$E$104,2,FALSE))," ",VLOOKUP(K297,Eje_Pilar_Prop!$C$2:$E$104,2,FALSE))</f>
        <v xml:space="preserve"> </v>
      </c>
      <c r="M297" s="63" t="str">
        <f>IF(ISERROR(VLOOKUP(K297,Eje_Pilar_Prop!$C$2:$E$104,3,FALSE))," ",VLOOKUP(K297,Eje_Pilar_Prop!$C$2:$E$104,3,FALSE))</f>
        <v xml:space="preserve"> </v>
      </c>
      <c r="N297" s="64"/>
      <c r="O297" s="173"/>
      <c r="P297" s="60"/>
      <c r="Q297" s="65"/>
      <c r="R297" s="66"/>
      <c r="S297" s="67"/>
      <c r="T297" s="68"/>
      <c r="U297" s="65"/>
      <c r="V297" s="69">
        <f t="shared" si="43"/>
        <v>0</v>
      </c>
      <c r="W297" s="135"/>
      <c r="X297" s="70"/>
      <c r="Y297" s="70"/>
      <c r="Z297" s="70"/>
      <c r="AA297" s="71"/>
      <c r="AB297" s="71"/>
      <c r="AC297" s="71"/>
      <c r="AD297" s="173"/>
      <c r="AE297" s="136"/>
      <c r="AF297" s="70"/>
      <c r="AG297" s="65"/>
      <c r="AH297" s="57"/>
      <c r="AI297" s="57"/>
      <c r="AJ297" s="57"/>
      <c r="AK297" s="57"/>
      <c r="AL297" s="72" t="str">
        <f t="shared" si="42"/>
        <v>-</v>
      </c>
      <c r="AN297" s="112">
        <f>IF(SUMPRODUCT((A$14:A297=A297)*(B$14:B297=B297)*(D$14:D297=D297))&gt;1,0,1)</f>
        <v>0</v>
      </c>
      <c r="AO297" s="73">
        <f t="shared" si="38"/>
        <v>1</v>
      </c>
      <c r="AP297" s="73">
        <f t="shared" si="39"/>
        <v>1</v>
      </c>
      <c r="AQ297" s="74">
        <f>IF(ISBLANK(G297),1,IFERROR(VLOOKUP(G297,Tipo!$C$12:$C$27,1,FALSE),"NO"))</f>
        <v>1</v>
      </c>
      <c r="AR297" s="73">
        <f t="shared" si="40"/>
        <v>1</v>
      </c>
      <c r="AS297" s="73">
        <f>IF(ISBLANK(K297),1,IFERROR(VLOOKUP(K297,Eje_Pilar_Prop!C279:C380,1,FALSE),"NO"))</f>
        <v>1</v>
      </c>
      <c r="AT297" s="73">
        <f t="shared" si="37"/>
        <v>1</v>
      </c>
      <c r="AU297" s="38">
        <f t="shared" si="41"/>
        <v>1</v>
      </c>
      <c r="AV297" s="73">
        <f t="shared" si="36"/>
        <v>1</v>
      </c>
    </row>
    <row r="298" spans="1:48" ht="45" customHeight="1">
      <c r="A298" s="57"/>
      <c r="B298" s="71"/>
      <c r="C298" s="121"/>
      <c r="D298" s="58"/>
      <c r="E298" s="75"/>
      <c r="F298" s="58"/>
      <c r="G298" s="59"/>
      <c r="H298" s="60"/>
      <c r="I298" s="61"/>
      <c r="J298" s="186"/>
      <c r="K298" s="62"/>
      <c r="L298" s="63" t="str">
        <f>IF(ISERROR(VLOOKUP(K298,Eje_Pilar_Prop!$C$2:$E$104,2,FALSE))," ",VLOOKUP(K298,Eje_Pilar_Prop!$C$2:$E$104,2,FALSE))</f>
        <v xml:space="preserve"> </v>
      </c>
      <c r="M298" s="63" t="str">
        <f>IF(ISERROR(VLOOKUP(K298,Eje_Pilar_Prop!$C$2:$E$104,3,FALSE))," ",VLOOKUP(K298,Eje_Pilar_Prop!$C$2:$E$104,3,FALSE))</f>
        <v xml:space="preserve"> </v>
      </c>
      <c r="N298" s="64"/>
      <c r="O298" s="173"/>
      <c r="P298" s="60"/>
      <c r="Q298" s="65"/>
      <c r="R298" s="66"/>
      <c r="S298" s="67"/>
      <c r="T298" s="68"/>
      <c r="U298" s="65"/>
      <c r="V298" s="69">
        <f t="shared" si="43"/>
        <v>0</v>
      </c>
      <c r="W298" s="135"/>
      <c r="X298" s="70"/>
      <c r="Y298" s="70"/>
      <c r="Z298" s="70"/>
      <c r="AA298" s="71"/>
      <c r="AB298" s="71"/>
      <c r="AC298" s="71"/>
      <c r="AD298" s="173"/>
      <c r="AE298" s="136"/>
      <c r="AF298" s="70"/>
      <c r="AG298" s="65"/>
      <c r="AH298" s="57"/>
      <c r="AI298" s="57"/>
      <c r="AJ298" s="57"/>
      <c r="AK298" s="57"/>
      <c r="AL298" s="72" t="str">
        <f t="shared" si="42"/>
        <v>-</v>
      </c>
      <c r="AN298" s="112">
        <f>IF(SUMPRODUCT((A$14:A298=A298)*(B$14:B298=B298)*(D$14:D298=D298))&gt;1,0,1)</f>
        <v>0</v>
      </c>
      <c r="AO298" s="73">
        <f t="shared" si="38"/>
        <v>1</v>
      </c>
      <c r="AP298" s="73">
        <f t="shared" si="39"/>
        <v>1</v>
      </c>
      <c r="AQ298" s="74">
        <f>IF(ISBLANK(G298),1,IFERROR(VLOOKUP(G298,Tipo!$C$12:$C$27,1,FALSE),"NO"))</f>
        <v>1</v>
      </c>
      <c r="AR298" s="73">
        <f t="shared" si="40"/>
        <v>1</v>
      </c>
      <c r="AS298" s="73">
        <f>IF(ISBLANK(K298),1,IFERROR(VLOOKUP(K298,Eje_Pilar_Prop!C280:C381,1,FALSE),"NO"))</f>
        <v>1</v>
      </c>
      <c r="AT298" s="73">
        <f t="shared" si="37"/>
        <v>1</v>
      </c>
      <c r="AU298" s="38">
        <f t="shared" si="41"/>
        <v>1</v>
      </c>
      <c r="AV298" s="73">
        <f t="shared" si="36"/>
        <v>1</v>
      </c>
    </row>
    <row r="299" spans="1:48" ht="45" customHeight="1">
      <c r="A299" s="57"/>
      <c r="B299" s="71"/>
      <c r="C299" s="121"/>
      <c r="D299" s="58"/>
      <c r="E299" s="75"/>
      <c r="F299" s="58"/>
      <c r="G299" s="59"/>
      <c r="H299" s="60"/>
      <c r="I299" s="61"/>
      <c r="J299" s="186"/>
      <c r="K299" s="62"/>
      <c r="L299" s="63" t="str">
        <f>IF(ISERROR(VLOOKUP(K299,Eje_Pilar_Prop!$C$2:$E$104,2,FALSE))," ",VLOOKUP(K299,Eje_Pilar_Prop!$C$2:$E$104,2,FALSE))</f>
        <v xml:space="preserve"> </v>
      </c>
      <c r="M299" s="63" t="str">
        <f>IF(ISERROR(VLOOKUP(K299,Eje_Pilar_Prop!$C$2:$E$104,3,FALSE))," ",VLOOKUP(K299,Eje_Pilar_Prop!$C$2:$E$104,3,FALSE))</f>
        <v xml:space="preserve"> </v>
      </c>
      <c r="N299" s="64"/>
      <c r="O299" s="173"/>
      <c r="P299" s="60"/>
      <c r="Q299" s="65"/>
      <c r="R299" s="66"/>
      <c r="S299" s="67"/>
      <c r="T299" s="68"/>
      <c r="U299" s="65"/>
      <c r="V299" s="69">
        <f t="shared" si="43"/>
        <v>0</v>
      </c>
      <c r="W299" s="135"/>
      <c r="X299" s="70"/>
      <c r="Y299" s="70"/>
      <c r="Z299" s="70"/>
      <c r="AA299" s="71"/>
      <c r="AB299" s="71"/>
      <c r="AC299" s="71"/>
      <c r="AD299" s="173"/>
      <c r="AE299" s="136"/>
      <c r="AF299" s="70"/>
      <c r="AG299" s="65"/>
      <c r="AH299" s="57"/>
      <c r="AI299" s="57"/>
      <c r="AJ299" s="57"/>
      <c r="AK299" s="57"/>
      <c r="AL299" s="72" t="str">
        <f t="shared" si="42"/>
        <v>-</v>
      </c>
      <c r="AN299" s="112">
        <f>IF(SUMPRODUCT((A$14:A299=A299)*(B$14:B299=B299)*(D$14:D299=D299))&gt;1,0,1)</f>
        <v>0</v>
      </c>
      <c r="AO299" s="73">
        <f t="shared" si="38"/>
        <v>1</v>
      </c>
      <c r="AP299" s="73">
        <f t="shared" si="39"/>
        <v>1</v>
      </c>
      <c r="AQ299" s="74">
        <f>IF(ISBLANK(G299),1,IFERROR(VLOOKUP(G299,Tipo!$C$12:$C$27,1,FALSE),"NO"))</f>
        <v>1</v>
      </c>
      <c r="AR299" s="73">
        <f t="shared" si="40"/>
        <v>1</v>
      </c>
      <c r="AS299" s="73">
        <f>IF(ISBLANK(K299),1,IFERROR(VLOOKUP(K299,Eje_Pilar_Prop!C281:C382,1,FALSE),"NO"))</f>
        <v>1</v>
      </c>
      <c r="AT299" s="73">
        <f t="shared" si="37"/>
        <v>1</v>
      </c>
      <c r="AU299" s="38">
        <f t="shared" si="41"/>
        <v>1</v>
      </c>
      <c r="AV299" s="73">
        <f t="shared" si="36"/>
        <v>1</v>
      </c>
    </row>
    <row r="300" spans="1:48" ht="45" customHeight="1">
      <c r="A300" s="57"/>
      <c r="B300" s="71"/>
      <c r="C300" s="121"/>
      <c r="D300" s="58"/>
      <c r="E300" s="75"/>
      <c r="F300" s="58"/>
      <c r="G300" s="59"/>
      <c r="H300" s="60"/>
      <c r="I300" s="61"/>
      <c r="J300" s="186"/>
      <c r="K300" s="62"/>
      <c r="L300" s="63" t="str">
        <f>IF(ISERROR(VLOOKUP(K300,Eje_Pilar_Prop!$C$2:$E$104,2,FALSE))," ",VLOOKUP(K300,Eje_Pilar_Prop!$C$2:$E$104,2,FALSE))</f>
        <v xml:space="preserve"> </v>
      </c>
      <c r="M300" s="63" t="str">
        <f>IF(ISERROR(VLOOKUP(K300,Eje_Pilar_Prop!$C$2:$E$104,3,FALSE))," ",VLOOKUP(K300,Eje_Pilar_Prop!$C$2:$E$104,3,FALSE))</f>
        <v xml:space="preserve"> </v>
      </c>
      <c r="N300" s="64"/>
      <c r="O300" s="173"/>
      <c r="P300" s="60"/>
      <c r="Q300" s="65"/>
      <c r="R300" s="66"/>
      <c r="S300" s="67"/>
      <c r="T300" s="68"/>
      <c r="U300" s="65"/>
      <c r="V300" s="69">
        <f t="shared" si="43"/>
        <v>0</v>
      </c>
      <c r="W300" s="135"/>
      <c r="X300" s="70"/>
      <c r="Y300" s="70"/>
      <c r="Z300" s="70"/>
      <c r="AA300" s="71"/>
      <c r="AB300" s="71"/>
      <c r="AC300" s="71"/>
      <c r="AD300" s="173"/>
      <c r="AE300" s="136"/>
      <c r="AF300" s="70"/>
      <c r="AG300" s="65"/>
      <c r="AH300" s="57"/>
      <c r="AI300" s="57"/>
      <c r="AJ300" s="57"/>
      <c r="AK300" s="57"/>
      <c r="AL300" s="72" t="str">
        <f t="shared" si="42"/>
        <v>-</v>
      </c>
      <c r="AN300" s="112">
        <f>IF(SUMPRODUCT((A$14:A300=A300)*(B$14:B300=B300)*(D$14:D300=D300))&gt;1,0,1)</f>
        <v>0</v>
      </c>
      <c r="AO300" s="73">
        <f t="shared" si="38"/>
        <v>1</v>
      </c>
      <c r="AP300" s="73">
        <f t="shared" si="39"/>
        <v>1</v>
      </c>
      <c r="AQ300" s="74">
        <f>IF(ISBLANK(G300),1,IFERROR(VLOOKUP(G300,Tipo!$C$12:$C$27,1,FALSE),"NO"))</f>
        <v>1</v>
      </c>
      <c r="AR300" s="73">
        <f t="shared" si="40"/>
        <v>1</v>
      </c>
      <c r="AS300" s="73">
        <f>IF(ISBLANK(K300),1,IFERROR(VLOOKUP(K300,Eje_Pilar_Prop!C282:C383,1,FALSE),"NO"))</f>
        <v>1</v>
      </c>
      <c r="AT300" s="73">
        <f t="shared" si="37"/>
        <v>1</v>
      </c>
      <c r="AU300" s="38">
        <f t="shared" si="41"/>
        <v>1</v>
      </c>
      <c r="AV300" s="73">
        <f t="shared" si="36"/>
        <v>1</v>
      </c>
    </row>
    <row r="301" spans="1:48" ht="45" customHeight="1">
      <c r="A301" s="57"/>
      <c r="B301" s="71"/>
      <c r="C301" s="121"/>
      <c r="D301" s="58"/>
      <c r="E301" s="75"/>
      <c r="F301" s="58"/>
      <c r="G301" s="59"/>
      <c r="H301" s="60"/>
      <c r="I301" s="61"/>
      <c r="J301" s="186"/>
      <c r="K301" s="62"/>
      <c r="L301" s="63" t="str">
        <f>IF(ISERROR(VLOOKUP(K301,Eje_Pilar_Prop!$C$2:$E$104,2,FALSE))," ",VLOOKUP(K301,Eje_Pilar_Prop!$C$2:$E$104,2,FALSE))</f>
        <v xml:space="preserve"> </v>
      </c>
      <c r="M301" s="63" t="str">
        <f>IF(ISERROR(VLOOKUP(K301,Eje_Pilar_Prop!$C$2:$E$104,3,FALSE))," ",VLOOKUP(K301,Eje_Pilar_Prop!$C$2:$E$104,3,FALSE))</f>
        <v xml:space="preserve"> </v>
      </c>
      <c r="N301" s="64"/>
      <c r="O301" s="173"/>
      <c r="P301" s="60"/>
      <c r="Q301" s="65"/>
      <c r="R301" s="66"/>
      <c r="S301" s="67"/>
      <c r="T301" s="68"/>
      <c r="U301" s="65"/>
      <c r="V301" s="69">
        <f t="shared" si="43"/>
        <v>0</v>
      </c>
      <c r="W301" s="135"/>
      <c r="X301" s="70"/>
      <c r="Y301" s="70"/>
      <c r="Z301" s="70"/>
      <c r="AA301" s="71"/>
      <c r="AB301" s="71"/>
      <c r="AC301" s="71"/>
      <c r="AD301" s="173"/>
      <c r="AE301" s="136"/>
      <c r="AF301" s="70"/>
      <c r="AG301" s="65"/>
      <c r="AH301" s="57"/>
      <c r="AI301" s="57"/>
      <c r="AJ301" s="57"/>
      <c r="AK301" s="57"/>
      <c r="AL301" s="72" t="str">
        <f t="shared" si="42"/>
        <v>-</v>
      </c>
      <c r="AN301" s="112">
        <f>IF(SUMPRODUCT((A$14:A301=A301)*(B$14:B301=B301)*(D$14:D301=D301))&gt;1,0,1)</f>
        <v>0</v>
      </c>
      <c r="AO301" s="73">
        <f t="shared" si="38"/>
        <v>1</v>
      </c>
      <c r="AP301" s="73">
        <f t="shared" si="39"/>
        <v>1</v>
      </c>
      <c r="AQ301" s="74">
        <f>IF(ISBLANK(G301),1,IFERROR(VLOOKUP(G301,Tipo!$C$12:$C$27,1,FALSE),"NO"))</f>
        <v>1</v>
      </c>
      <c r="AR301" s="73">
        <f t="shared" si="40"/>
        <v>1</v>
      </c>
      <c r="AS301" s="73">
        <f>IF(ISBLANK(K301),1,IFERROR(VLOOKUP(K301,Eje_Pilar_Prop!C283:C384,1,FALSE),"NO"))</f>
        <v>1</v>
      </c>
      <c r="AT301" s="73">
        <f t="shared" si="37"/>
        <v>1</v>
      </c>
      <c r="AU301" s="38">
        <f t="shared" si="41"/>
        <v>1</v>
      </c>
      <c r="AV301" s="73">
        <f t="shared" si="36"/>
        <v>1</v>
      </c>
    </row>
    <row r="302" spans="1:48" ht="45" customHeight="1">
      <c r="A302" s="57"/>
      <c r="B302" s="71"/>
      <c r="C302" s="121"/>
      <c r="D302" s="58"/>
      <c r="E302" s="75"/>
      <c r="F302" s="58"/>
      <c r="G302" s="59"/>
      <c r="H302" s="60"/>
      <c r="I302" s="61"/>
      <c r="J302" s="186"/>
      <c r="K302" s="62"/>
      <c r="L302" s="63" t="str">
        <f>IF(ISERROR(VLOOKUP(K302,Eje_Pilar_Prop!$C$2:$E$104,2,FALSE))," ",VLOOKUP(K302,Eje_Pilar_Prop!$C$2:$E$104,2,FALSE))</f>
        <v xml:space="preserve"> </v>
      </c>
      <c r="M302" s="63" t="str">
        <f>IF(ISERROR(VLOOKUP(K302,Eje_Pilar_Prop!$C$2:$E$104,3,FALSE))," ",VLOOKUP(K302,Eje_Pilar_Prop!$C$2:$E$104,3,FALSE))</f>
        <v xml:space="preserve"> </v>
      </c>
      <c r="N302" s="64"/>
      <c r="O302" s="173"/>
      <c r="P302" s="60"/>
      <c r="Q302" s="65"/>
      <c r="R302" s="66"/>
      <c r="S302" s="67"/>
      <c r="T302" s="68"/>
      <c r="U302" s="65"/>
      <c r="V302" s="69">
        <f t="shared" si="43"/>
        <v>0</v>
      </c>
      <c r="W302" s="135"/>
      <c r="X302" s="70"/>
      <c r="Y302" s="70"/>
      <c r="Z302" s="70"/>
      <c r="AA302" s="71"/>
      <c r="AB302" s="71"/>
      <c r="AC302" s="71"/>
      <c r="AD302" s="173"/>
      <c r="AE302" s="136"/>
      <c r="AF302" s="70"/>
      <c r="AG302" s="65"/>
      <c r="AH302" s="57"/>
      <c r="AI302" s="57"/>
      <c r="AJ302" s="57"/>
      <c r="AK302" s="57"/>
      <c r="AL302" s="72" t="str">
        <f t="shared" si="42"/>
        <v>-</v>
      </c>
      <c r="AN302" s="112">
        <f>IF(SUMPRODUCT((A$14:A302=A302)*(B$14:B302=B302)*(D$14:D302=D302))&gt;1,0,1)</f>
        <v>0</v>
      </c>
      <c r="AO302" s="73">
        <f t="shared" si="38"/>
        <v>1</v>
      </c>
      <c r="AP302" s="73">
        <f t="shared" si="39"/>
        <v>1</v>
      </c>
      <c r="AQ302" s="74">
        <f>IF(ISBLANK(G302),1,IFERROR(VLOOKUP(G302,Tipo!$C$12:$C$27,1,FALSE),"NO"))</f>
        <v>1</v>
      </c>
      <c r="AR302" s="73">
        <f t="shared" si="40"/>
        <v>1</v>
      </c>
      <c r="AS302" s="73">
        <f>IF(ISBLANK(K302),1,IFERROR(VLOOKUP(K302,Eje_Pilar_Prop!C284:C385,1,FALSE),"NO"))</f>
        <v>1</v>
      </c>
      <c r="AT302" s="73">
        <f t="shared" si="37"/>
        <v>1</v>
      </c>
      <c r="AU302" s="38">
        <f t="shared" si="41"/>
        <v>1</v>
      </c>
      <c r="AV302" s="73">
        <f t="shared" si="36"/>
        <v>1</v>
      </c>
    </row>
    <row r="303" spans="1:48" ht="45" customHeight="1">
      <c r="A303" s="57"/>
      <c r="B303" s="71"/>
      <c r="C303" s="121"/>
      <c r="D303" s="58"/>
      <c r="E303" s="75"/>
      <c r="F303" s="58"/>
      <c r="G303" s="59"/>
      <c r="H303" s="60"/>
      <c r="I303" s="61"/>
      <c r="J303" s="186"/>
      <c r="K303" s="62"/>
      <c r="L303" s="63" t="str">
        <f>IF(ISERROR(VLOOKUP(K303,Eje_Pilar_Prop!$C$2:$E$104,2,FALSE))," ",VLOOKUP(K303,Eje_Pilar_Prop!$C$2:$E$104,2,FALSE))</f>
        <v xml:space="preserve"> </v>
      </c>
      <c r="M303" s="63" t="str">
        <f>IF(ISERROR(VLOOKUP(K303,Eje_Pilar_Prop!$C$2:$E$104,3,FALSE))," ",VLOOKUP(K303,Eje_Pilar_Prop!$C$2:$E$104,3,FALSE))</f>
        <v xml:space="preserve"> </v>
      </c>
      <c r="N303" s="64"/>
      <c r="O303" s="173"/>
      <c r="P303" s="60"/>
      <c r="Q303" s="65"/>
      <c r="R303" s="66"/>
      <c r="S303" s="67"/>
      <c r="T303" s="68"/>
      <c r="U303" s="65"/>
      <c r="V303" s="69">
        <f t="shared" si="43"/>
        <v>0</v>
      </c>
      <c r="W303" s="135"/>
      <c r="X303" s="70"/>
      <c r="Y303" s="70"/>
      <c r="Z303" s="70"/>
      <c r="AA303" s="71"/>
      <c r="AB303" s="71"/>
      <c r="AC303" s="71"/>
      <c r="AD303" s="173"/>
      <c r="AE303" s="136"/>
      <c r="AF303" s="70"/>
      <c r="AG303" s="65"/>
      <c r="AH303" s="57"/>
      <c r="AI303" s="57"/>
      <c r="AJ303" s="57"/>
      <c r="AK303" s="57"/>
      <c r="AL303" s="72" t="str">
        <f t="shared" si="42"/>
        <v>-</v>
      </c>
      <c r="AN303" s="112">
        <f>IF(SUMPRODUCT((A$14:A303=A303)*(B$14:B303=B303)*(D$14:D303=D303))&gt;1,0,1)</f>
        <v>0</v>
      </c>
      <c r="AO303" s="73">
        <f t="shared" si="38"/>
        <v>1</v>
      </c>
      <c r="AP303" s="73">
        <f t="shared" si="39"/>
        <v>1</v>
      </c>
      <c r="AQ303" s="74">
        <f>IF(ISBLANK(G303),1,IFERROR(VLOOKUP(G303,Tipo!$C$12:$C$27,1,FALSE),"NO"))</f>
        <v>1</v>
      </c>
      <c r="AR303" s="73">
        <f t="shared" si="40"/>
        <v>1</v>
      </c>
      <c r="AS303" s="73">
        <f>IF(ISBLANK(K303),1,IFERROR(VLOOKUP(K303,Eje_Pilar_Prop!C285:C386,1,FALSE),"NO"))</f>
        <v>1</v>
      </c>
      <c r="AT303" s="73">
        <f t="shared" si="37"/>
        <v>1</v>
      </c>
      <c r="AU303" s="38">
        <f t="shared" si="41"/>
        <v>1</v>
      </c>
      <c r="AV303" s="73">
        <f t="shared" si="36"/>
        <v>1</v>
      </c>
    </row>
    <row r="304" spans="1:48" ht="45" customHeight="1">
      <c r="A304" s="57"/>
      <c r="B304" s="71"/>
      <c r="C304" s="121"/>
      <c r="D304" s="58"/>
      <c r="E304" s="75"/>
      <c r="F304" s="58"/>
      <c r="G304" s="59"/>
      <c r="H304" s="60"/>
      <c r="I304" s="61"/>
      <c r="J304" s="186"/>
      <c r="K304" s="62"/>
      <c r="L304" s="63" t="str">
        <f>IF(ISERROR(VLOOKUP(K304,Eje_Pilar_Prop!$C$2:$E$104,2,FALSE))," ",VLOOKUP(K304,Eje_Pilar_Prop!$C$2:$E$104,2,FALSE))</f>
        <v xml:space="preserve"> </v>
      </c>
      <c r="M304" s="63" t="str">
        <f>IF(ISERROR(VLOOKUP(K304,Eje_Pilar_Prop!$C$2:$E$104,3,FALSE))," ",VLOOKUP(K304,Eje_Pilar_Prop!$C$2:$E$104,3,FALSE))</f>
        <v xml:space="preserve"> </v>
      </c>
      <c r="N304" s="64"/>
      <c r="O304" s="173"/>
      <c r="P304" s="60"/>
      <c r="Q304" s="65"/>
      <c r="R304" s="66"/>
      <c r="S304" s="67"/>
      <c r="T304" s="68"/>
      <c r="U304" s="65"/>
      <c r="V304" s="69">
        <f t="shared" si="43"/>
        <v>0</v>
      </c>
      <c r="W304" s="135"/>
      <c r="X304" s="70"/>
      <c r="Y304" s="70"/>
      <c r="Z304" s="70"/>
      <c r="AA304" s="71"/>
      <c r="AB304" s="71"/>
      <c r="AC304" s="71"/>
      <c r="AD304" s="173"/>
      <c r="AE304" s="136"/>
      <c r="AF304" s="70"/>
      <c r="AG304" s="65"/>
      <c r="AH304" s="57"/>
      <c r="AI304" s="57"/>
      <c r="AJ304" s="57"/>
      <c r="AK304" s="57"/>
      <c r="AL304" s="72" t="str">
        <f t="shared" si="42"/>
        <v>-</v>
      </c>
      <c r="AN304" s="112">
        <f>IF(SUMPRODUCT((A$14:A304=A304)*(B$14:B304=B304)*(D$14:D304=D304))&gt;1,0,1)</f>
        <v>0</v>
      </c>
      <c r="AO304" s="73">
        <f t="shared" si="38"/>
        <v>1</v>
      </c>
      <c r="AP304" s="73">
        <f t="shared" si="39"/>
        <v>1</v>
      </c>
      <c r="AQ304" s="74">
        <f>IF(ISBLANK(G304),1,IFERROR(VLOOKUP(G304,Tipo!$C$12:$C$27,1,FALSE),"NO"))</f>
        <v>1</v>
      </c>
      <c r="AR304" s="73">
        <f t="shared" si="40"/>
        <v>1</v>
      </c>
      <c r="AS304" s="73">
        <f>IF(ISBLANK(K304),1,IFERROR(VLOOKUP(K304,Eje_Pilar_Prop!C286:C387,1,FALSE),"NO"))</f>
        <v>1</v>
      </c>
      <c r="AT304" s="73">
        <f t="shared" si="37"/>
        <v>1</v>
      </c>
      <c r="AU304" s="38">
        <f t="shared" si="41"/>
        <v>1</v>
      </c>
      <c r="AV304" s="73">
        <f t="shared" si="36"/>
        <v>1</v>
      </c>
    </row>
    <row r="305" spans="1:48" ht="45" customHeight="1">
      <c r="A305" s="57"/>
      <c r="B305" s="71"/>
      <c r="C305" s="121"/>
      <c r="D305" s="58"/>
      <c r="E305" s="75"/>
      <c r="F305" s="58"/>
      <c r="G305" s="59"/>
      <c r="H305" s="60"/>
      <c r="I305" s="61"/>
      <c r="J305" s="186"/>
      <c r="K305" s="62"/>
      <c r="L305" s="63" t="str">
        <f>IF(ISERROR(VLOOKUP(K305,Eje_Pilar_Prop!$C$2:$E$104,2,FALSE))," ",VLOOKUP(K305,Eje_Pilar_Prop!$C$2:$E$104,2,FALSE))</f>
        <v xml:space="preserve"> </v>
      </c>
      <c r="M305" s="63" t="str">
        <f>IF(ISERROR(VLOOKUP(K305,Eje_Pilar_Prop!$C$2:$E$104,3,FALSE))," ",VLOOKUP(K305,Eje_Pilar_Prop!$C$2:$E$104,3,FALSE))</f>
        <v xml:space="preserve"> </v>
      </c>
      <c r="N305" s="64"/>
      <c r="O305" s="173"/>
      <c r="P305" s="60"/>
      <c r="Q305" s="65"/>
      <c r="R305" s="66"/>
      <c r="S305" s="67"/>
      <c r="T305" s="68"/>
      <c r="U305" s="65"/>
      <c r="V305" s="69">
        <f t="shared" si="43"/>
        <v>0</v>
      </c>
      <c r="W305" s="135"/>
      <c r="X305" s="70"/>
      <c r="Y305" s="70"/>
      <c r="Z305" s="70"/>
      <c r="AA305" s="71"/>
      <c r="AB305" s="71"/>
      <c r="AC305" s="71"/>
      <c r="AD305" s="173"/>
      <c r="AE305" s="136"/>
      <c r="AF305" s="70"/>
      <c r="AG305" s="65"/>
      <c r="AH305" s="57"/>
      <c r="AI305" s="57"/>
      <c r="AJ305" s="57"/>
      <c r="AK305" s="57"/>
      <c r="AL305" s="72" t="str">
        <f t="shared" si="42"/>
        <v>-</v>
      </c>
      <c r="AN305" s="112">
        <f>IF(SUMPRODUCT((A$14:A305=A305)*(B$14:B305=B305)*(D$14:D305=D305))&gt;1,0,1)</f>
        <v>0</v>
      </c>
      <c r="AO305" s="73">
        <f t="shared" si="38"/>
        <v>1</v>
      </c>
      <c r="AP305" s="73">
        <f t="shared" si="39"/>
        <v>1</v>
      </c>
      <c r="AQ305" s="74">
        <f>IF(ISBLANK(G305),1,IFERROR(VLOOKUP(G305,Tipo!$C$12:$C$27,1,FALSE),"NO"))</f>
        <v>1</v>
      </c>
      <c r="AR305" s="73">
        <f t="shared" si="40"/>
        <v>1</v>
      </c>
      <c r="AS305" s="73">
        <f>IF(ISBLANK(K305),1,IFERROR(VLOOKUP(K305,Eje_Pilar_Prop!C287:C388,1,FALSE),"NO"))</f>
        <v>1</v>
      </c>
      <c r="AT305" s="73">
        <f t="shared" si="37"/>
        <v>1</v>
      </c>
      <c r="AU305" s="38">
        <f t="shared" si="41"/>
        <v>1</v>
      </c>
      <c r="AV305" s="73">
        <f t="shared" si="36"/>
        <v>1</v>
      </c>
    </row>
    <row r="306" spans="1:48" ht="45" customHeight="1">
      <c r="A306" s="57"/>
      <c r="B306" s="71"/>
      <c r="C306" s="121"/>
      <c r="D306" s="58"/>
      <c r="E306" s="75"/>
      <c r="F306" s="58"/>
      <c r="G306" s="59"/>
      <c r="H306" s="60"/>
      <c r="I306" s="61"/>
      <c r="J306" s="186"/>
      <c r="K306" s="62"/>
      <c r="L306" s="63" t="str">
        <f>IF(ISERROR(VLOOKUP(K306,Eje_Pilar_Prop!$C$2:$E$104,2,FALSE))," ",VLOOKUP(K306,Eje_Pilar_Prop!$C$2:$E$104,2,FALSE))</f>
        <v xml:space="preserve"> </v>
      </c>
      <c r="M306" s="63" t="str">
        <f>IF(ISERROR(VLOOKUP(K306,Eje_Pilar_Prop!$C$2:$E$104,3,FALSE))," ",VLOOKUP(K306,Eje_Pilar_Prop!$C$2:$E$104,3,FALSE))</f>
        <v xml:space="preserve"> </v>
      </c>
      <c r="N306" s="64"/>
      <c r="O306" s="173"/>
      <c r="P306" s="60"/>
      <c r="Q306" s="65"/>
      <c r="R306" s="66"/>
      <c r="S306" s="67"/>
      <c r="T306" s="68"/>
      <c r="U306" s="65"/>
      <c r="V306" s="69">
        <f t="shared" si="43"/>
        <v>0</v>
      </c>
      <c r="W306" s="135"/>
      <c r="X306" s="70"/>
      <c r="Y306" s="70"/>
      <c r="Z306" s="70"/>
      <c r="AA306" s="71"/>
      <c r="AB306" s="71"/>
      <c r="AC306" s="71"/>
      <c r="AD306" s="173"/>
      <c r="AE306" s="136"/>
      <c r="AF306" s="70"/>
      <c r="AG306" s="65"/>
      <c r="AH306" s="57"/>
      <c r="AI306" s="57"/>
      <c r="AJ306" s="57"/>
      <c r="AK306" s="57"/>
      <c r="AL306" s="72" t="str">
        <f t="shared" si="42"/>
        <v>-</v>
      </c>
      <c r="AN306" s="112">
        <f>IF(SUMPRODUCT((A$14:A306=A306)*(B$14:B306=B306)*(D$14:D306=D306))&gt;1,0,1)</f>
        <v>0</v>
      </c>
      <c r="AO306" s="73">
        <f t="shared" si="38"/>
        <v>1</v>
      </c>
      <c r="AP306" s="73">
        <f t="shared" si="39"/>
        <v>1</v>
      </c>
      <c r="AQ306" s="74">
        <f>IF(ISBLANK(G306),1,IFERROR(VLOOKUP(G306,Tipo!$C$12:$C$27,1,FALSE),"NO"))</f>
        <v>1</v>
      </c>
      <c r="AR306" s="73">
        <f t="shared" si="40"/>
        <v>1</v>
      </c>
      <c r="AS306" s="73">
        <f>IF(ISBLANK(K306),1,IFERROR(VLOOKUP(K306,Eje_Pilar_Prop!C288:C389,1,FALSE),"NO"))</f>
        <v>1</v>
      </c>
      <c r="AT306" s="73">
        <f t="shared" si="37"/>
        <v>1</v>
      </c>
      <c r="AU306" s="38">
        <f t="shared" si="41"/>
        <v>1</v>
      </c>
      <c r="AV306" s="73">
        <f t="shared" si="36"/>
        <v>1</v>
      </c>
    </row>
    <row r="307" spans="1:48" ht="45" customHeight="1">
      <c r="A307" s="57"/>
      <c r="B307" s="71"/>
      <c r="C307" s="121"/>
      <c r="D307" s="58"/>
      <c r="E307" s="75"/>
      <c r="F307" s="58"/>
      <c r="G307" s="59"/>
      <c r="H307" s="60"/>
      <c r="I307" s="61"/>
      <c r="J307" s="186"/>
      <c r="K307" s="62"/>
      <c r="L307" s="63" t="str">
        <f>IF(ISERROR(VLOOKUP(K307,Eje_Pilar_Prop!$C$2:$E$104,2,FALSE))," ",VLOOKUP(K307,Eje_Pilar_Prop!$C$2:$E$104,2,FALSE))</f>
        <v xml:space="preserve"> </v>
      </c>
      <c r="M307" s="63" t="str">
        <f>IF(ISERROR(VLOOKUP(K307,Eje_Pilar_Prop!$C$2:$E$104,3,FALSE))," ",VLOOKUP(K307,Eje_Pilar_Prop!$C$2:$E$104,3,FALSE))</f>
        <v xml:space="preserve"> </v>
      </c>
      <c r="N307" s="64"/>
      <c r="O307" s="173"/>
      <c r="P307" s="60"/>
      <c r="Q307" s="65"/>
      <c r="R307" s="66"/>
      <c r="S307" s="67"/>
      <c r="T307" s="68"/>
      <c r="U307" s="65"/>
      <c r="V307" s="69">
        <f t="shared" si="43"/>
        <v>0</v>
      </c>
      <c r="W307" s="135"/>
      <c r="X307" s="70"/>
      <c r="Y307" s="70"/>
      <c r="Z307" s="70"/>
      <c r="AA307" s="71"/>
      <c r="AB307" s="71"/>
      <c r="AC307" s="71"/>
      <c r="AD307" s="173"/>
      <c r="AE307" s="136"/>
      <c r="AF307" s="70"/>
      <c r="AG307" s="65"/>
      <c r="AH307" s="57"/>
      <c r="AI307" s="57"/>
      <c r="AJ307" s="57"/>
      <c r="AK307" s="57"/>
      <c r="AL307" s="72" t="str">
        <f t="shared" si="42"/>
        <v>-</v>
      </c>
      <c r="AN307" s="112">
        <f>IF(SUMPRODUCT((A$14:A307=A307)*(B$14:B307=B307)*(D$14:D307=D307))&gt;1,0,1)</f>
        <v>0</v>
      </c>
      <c r="AO307" s="73">
        <f t="shared" si="38"/>
        <v>1</v>
      </c>
      <c r="AP307" s="73">
        <f t="shared" si="39"/>
        <v>1</v>
      </c>
      <c r="AQ307" s="74">
        <f>IF(ISBLANK(G307),1,IFERROR(VLOOKUP(G307,Tipo!$C$12:$C$27,1,FALSE),"NO"))</f>
        <v>1</v>
      </c>
      <c r="AR307" s="73">
        <f t="shared" si="40"/>
        <v>1</v>
      </c>
      <c r="AS307" s="73">
        <f>IF(ISBLANK(K307),1,IFERROR(VLOOKUP(K307,Eje_Pilar_Prop!C289:C390,1,FALSE),"NO"))</f>
        <v>1</v>
      </c>
      <c r="AT307" s="73">
        <f t="shared" si="37"/>
        <v>1</v>
      </c>
      <c r="AU307" s="38">
        <f t="shared" si="41"/>
        <v>1</v>
      </c>
      <c r="AV307" s="73">
        <f t="shared" si="36"/>
        <v>1</v>
      </c>
    </row>
    <row r="308" spans="1:48" ht="45" customHeight="1">
      <c r="A308" s="57"/>
      <c r="B308" s="71"/>
      <c r="C308" s="121"/>
      <c r="D308" s="58"/>
      <c r="E308" s="75"/>
      <c r="F308" s="58"/>
      <c r="G308" s="59"/>
      <c r="H308" s="60"/>
      <c r="I308" s="61"/>
      <c r="J308" s="186"/>
      <c r="K308" s="62"/>
      <c r="L308" s="63" t="str">
        <f>IF(ISERROR(VLOOKUP(K308,Eje_Pilar_Prop!$C$2:$E$104,2,FALSE))," ",VLOOKUP(K308,Eje_Pilar_Prop!$C$2:$E$104,2,FALSE))</f>
        <v xml:space="preserve"> </v>
      </c>
      <c r="M308" s="63" t="str">
        <f>IF(ISERROR(VLOOKUP(K308,Eje_Pilar_Prop!$C$2:$E$104,3,FALSE))," ",VLOOKUP(K308,Eje_Pilar_Prop!$C$2:$E$104,3,FALSE))</f>
        <v xml:space="preserve"> </v>
      </c>
      <c r="N308" s="64"/>
      <c r="O308" s="173"/>
      <c r="P308" s="60"/>
      <c r="Q308" s="65"/>
      <c r="R308" s="66"/>
      <c r="S308" s="67"/>
      <c r="T308" s="68"/>
      <c r="U308" s="65"/>
      <c r="V308" s="69">
        <f t="shared" si="43"/>
        <v>0</v>
      </c>
      <c r="W308" s="135"/>
      <c r="X308" s="70"/>
      <c r="Y308" s="70"/>
      <c r="Z308" s="70"/>
      <c r="AA308" s="71"/>
      <c r="AB308" s="71"/>
      <c r="AC308" s="71"/>
      <c r="AD308" s="173"/>
      <c r="AE308" s="136"/>
      <c r="AF308" s="70"/>
      <c r="AG308" s="65"/>
      <c r="AH308" s="57"/>
      <c r="AI308" s="57"/>
      <c r="AJ308" s="57"/>
      <c r="AK308" s="57"/>
      <c r="AL308" s="72" t="str">
        <f t="shared" si="42"/>
        <v>-</v>
      </c>
      <c r="AN308" s="112">
        <f>IF(SUMPRODUCT((A$14:A308=A308)*(B$14:B308=B308)*(D$14:D308=D308))&gt;1,0,1)</f>
        <v>0</v>
      </c>
      <c r="AO308" s="73">
        <f t="shared" si="38"/>
        <v>1</v>
      </c>
      <c r="AP308" s="73">
        <f t="shared" si="39"/>
        <v>1</v>
      </c>
      <c r="AQ308" s="74">
        <f>IF(ISBLANK(G308),1,IFERROR(VLOOKUP(G308,Tipo!$C$12:$C$27,1,FALSE),"NO"))</f>
        <v>1</v>
      </c>
      <c r="AR308" s="73">
        <f t="shared" si="40"/>
        <v>1</v>
      </c>
      <c r="AS308" s="73">
        <f>IF(ISBLANK(K308),1,IFERROR(VLOOKUP(K308,Eje_Pilar_Prop!C290:C391,1,FALSE),"NO"))</f>
        <v>1</v>
      </c>
      <c r="AT308" s="73">
        <f t="shared" si="37"/>
        <v>1</v>
      </c>
      <c r="AU308" s="38">
        <f t="shared" si="41"/>
        <v>1</v>
      </c>
      <c r="AV308" s="73">
        <f t="shared" si="36"/>
        <v>1</v>
      </c>
    </row>
    <row r="309" spans="1:48" ht="45" customHeight="1">
      <c r="A309" s="57"/>
      <c r="B309" s="71"/>
      <c r="C309" s="121"/>
      <c r="D309" s="58"/>
      <c r="E309" s="75"/>
      <c r="F309" s="58"/>
      <c r="G309" s="59"/>
      <c r="H309" s="60"/>
      <c r="I309" s="61"/>
      <c r="J309" s="186"/>
      <c r="K309" s="62"/>
      <c r="L309" s="63" t="str">
        <f>IF(ISERROR(VLOOKUP(K309,Eje_Pilar_Prop!$C$2:$E$104,2,FALSE))," ",VLOOKUP(K309,Eje_Pilar_Prop!$C$2:$E$104,2,FALSE))</f>
        <v xml:space="preserve"> </v>
      </c>
      <c r="M309" s="63" t="str">
        <f>IF(ISERROR(VLOOKUP(K309,Eje_Pilar_Prop!$C$2:$E$104,3,FALSE))," ",VLOOKUP(K309,Eje_Pilar_Prop!$C$2:$E$104,3,FALSE))</f>
        <v xml:space="preserve"> </v>
      </c>
      <c r="N309" s="64"/>
      <c r="O309" s="173"/>
      <c r="P309" s="60"/>
      <c r="Q309" s="65"/>
      <c r="R309" s="66"/>
      <c r="S309" s="67"/>
      <c r="T309" s="68"/>
      <c r="U309" s="65"/>
      <c r="V309" s="69">
        <f t="shared" si="43"/>
        <v>0</v>
      </c>
      <c r="W309" s="135"/>
      <c r="X309" s="70"/>
      <c r="Y309" s="70"/>
      <c r="Z309" s="70"/>
      <c r="AA309" s="71"/>
      <c r="AB309" s="71"/>
      <c r="AC309" s="71"/>
      <c r="AD309" s="173"/>
      <c r="AE309" s="136"/>
      <c r="AF309" s="70"/>
      <c r="AG309" s="65"/>
      <c r="AH309" s="57"/>
      <c r="AI309" s="57"/>
      <c r="AJ309" s="57"/>
      <c r="AK309" s="57"/>
      <c r="AL309" s="72" t="str">
        <f t="shared" si="42"/>
        <v>-</v>
      </c>
      <c r="AN309" s="112">
        <f>IF(SUMPRODUCT((A$14:A309=A309)*(B$14:B309=B309)*(D$14:D309=D309))&gt;1,0,1)</f>
        <v>0</v>
      </c>
      <c r="AO309" s="73">
        <f t="shared" si="38"/>
        <v>1</v>
      </c>
      <c r="AP309" s="73">
        <f t="shared" si="39"/>
        <v>1</v>
      </c>
      <c r="AQ309" s="74">
        <f>IF(ISBLANK(G309),1,IFERROR(VLOOKUP(G309,Tipo!$C$12:$C$27,1,FALSE),"NO"))</f>
        <v>1</v>
      </c>
      <c r="AR309" s="73">
        <f t="shared" si="40"/>
        <v>1</v>
      </c>
      <c r="AS309" s="73">
        <f>IF(ISBLANK(K309),1,IFERROR(VLOOKUP(K309,Eje_Pilar_Prop!C291:C392,1,FALSE),"NO"))</f>
        <v>1</v>
      </c>
      <c r="AT309" s="73">
        <f t="shared" si="37"/>
        <v>1</v>
      </c>
      <c r="AU309" s="38">
        <f t="shared" si="41"/>
        <v>1</v>
      </c>
      <c r="AV309" s="73">
        <f t="shared" si="36"/>
        <v>1</v>
      </c>
    </row>
    <row r="310" spans="1:48" ht="45" customHeight="1">
      <c r="A310" s="57"/>
      <c r="B310" s="71"/>
      <c r="C310" s="121"/>
      <c r="D310" s="58"/>
      <c r="E310" s="75"/>
      <c r="F310" s="58"/>
      <c r="G310" s="59"/>
      <c r="H310" s="60"/>
      <c r="I310" s="61"/>
      <c r="J310" s="186"/>
      <c r="K310" s="62"/>
      <c r="L310" s="63" t="str">
        <f>IF(ISERROR(VLOOKUP(K310,Eje_Pilar_Prop!$C$2:$E$104,2,FALSE))," ",VLOOKUP(K310,Eje_Pilar_Prop!$C$2:$E$104,2,FALSE))</f>
        <v xml:space="preserve"> </v>
      </c>
      <c r="M310" s="63" t="str">
        <f>IF(ISERROR(VLOOKUP(K310,Eje_Pilar_Prop!$C$2:$E$104,3,FALSE))," ",VLOOKUP(K310,Eje_Pilar_Prop!$C$2:$E$104,3,FALSE))</f>
        <v xml:space="preserve"> </v>
      </c>
      <c r="N310" s="64"/>
      <c r="O310" s="173"/>
      <c r="P310" s="60"/>
      <c r="Q310" s="65"/>
      <c r="R310" s="66"/>
      <c r="S310" s="67"/>
      <c r="T310" s="68"/>
      <c r="U310" s="65"/>
      <c r="V310" s="69">
        <f t="shared" si="43"/>
        <v>0</v>
      </c>
      <c r="W310" s="135"/>
      <c r="X310" s="70"/>
      <c r="Y310" s="70"/>
      <c r="Z310" s="70"/>
      <c r="AA310" s="71"/>
      <c r="AB310" s="71"/>
      <c r="AC310" s="71"/>
      <c r="AD310" s="173"/>
      <c r="AE310" s="136"/>
      <c r="AF310" s="70"/>
      <c r="AG310" s="65"/>
      <c r="AH310" s="57"/>
      <c r="AI310" s="57"/>
      <c r="AJ310" s="57"/>
      <c r="AK310" s="57"/>
      <c r="AL310" s="72" t="str">
        <f t="shared" si="42"/>
        <v>-</v>
      </c>
      <c r="AN310" s="112">
        <f>IF(SUMPRODUCT((A$14:A310=A310)*(B$14:B310=B310)*(D$14:D310=D310))&gt;1,0,1)</f>
        <v>0</v>
      </c>
      <c r="AO310" s="73">
        <f t="shared" si="38"/>
        <v>1</v>
      </c>
      <c r="AP310" s="73">
        <f t="shared" si="39"/>
        <v>1</v>
      </c>
      <c r="AQ310" s="74">
        <f>IF(ISBLANK(G310),1,IFERROR(VLOOKUP(G310,Tipo!$C$12:$C$27,1,FALSE),"NO"))</f>
        <v>1</v>
      </c>
      <c r="AR310" s="73">
        <f t="shared" si="40"/>
        <v>1</v>
      </c>
      <c r="AS310" s="73">
        <f>IF(ISBLANK(K310),1,IFERROR(VLOOKUP(K310,Eje_Pilar_Prop!C292:C393,1,FALSE),"NO"))</f>
        <v>1</v>
      </c>
      <c r="AT310" s="73">
        <f t="shared" si="37"/>
        <v>1</v>
      </c>
      <c r="AU310" s="38">
        <f t="shared" si="41"/>
        <v>1</v>
      </c>
      <c r="AV310" s="73">
        <f t="shared" si="36"/>
        <v>1</v>
      </c>
    </row>
    <row r="311" spans="1:48" ht="45" customHeight="1">
      <c r="A311" s="57"/>
      <c r="B311" s="71"/>
      <c r="C311" s="121"/>
      <c r="D311" s="58"/>
      <c r="E311" s="75"/>
      <c r="F311" s="58"/>
      <c r="G311" s="59"/>
      <c r="H311" s="60"/>
      <c r="I311" s="61"/>
      <c r="J311" s="186"/>
      <c r="K311" s="62"/>
      <c r="L311" s="63" t="str">
        <f>IF(ISERROR(VLOOKUP(K311,Eje_Pilar_Prop!$C$2:$E$104,2,FALSE))," ",VLOOKUP(K311,Eje_Pilar_Prop!$C$2:$E$104,2,FALSE))</f>
        <v xml:space="preserve"> </v>
      </c>
      <c r="M311" s="63" t="str">
        <f>IF(ISERROR(VLOOKUP(K311,Eje_Pilar_Prop!$C$2:$E$104,3,FALSE))," ",VLOOKUP(K311,Eje_Pilar_Prop!$C$2:$E$104,3,FALSE))</f>
        <v xml:space="preserve"> </v>
      </c>
      <c r="N311" s="64"/>
      <c r="O311" s="173"/>
      <c r="P311" s="60"/>
      <c r="Q311" s="65"/>
      <c r="R311" s="66"/>
      <c r="S311" s="67"/>
      <c r="T311" s="68"/>
      <c r="U311" s="65"/>
      <c r="V311" s="69">
        <f t="shared" si="43"/>
        <v>0</v>
      </c>
      <c r="W311" s="135"/>
      <c r="X311" s="70"/>
      <c r="Y311" s="70"/>
      <c r="Z311" s="70"/>
      <c r="AA311" s="71"/>
      <c r="AB311" s="71"/>
      <c r="AC311" s="71"/>
      <c r="AD311" s="173"/>
      <c r="AE311" s="136"/>
      <c r="AF311" s="70"/>
      <c r="AG311" s="65"/>
      <c r="AH311" s="57"/>
      <c r="AI311" s="57"/>
      <c r="AJ311" s="57"/>
      <c r="AK311" s="57"/>
      <c r="AL311" s="72" t="str">
        <f t="shared" si="42"/>
        <v>-</v>
      </c>
      <c r="AN311" s="112">
        <f>IF(SUMPRODUCT((A$14:A311=A311)*(B$14:B311=B311)*(D$14:D311=D311))&gt;1,0,1)</f>
        <v>0</v>
      </c>
      <c r="AO311" s="73">
        <f t="shared" si="38"/>
        <v>1</v>
      </c>
      <c r="AP311" s="73">
        <f t="shared" si="39"/>
        <v>1</v>
      </c>
      <c r="AQ311" s="74">
        <f>IF(ISBLANK(G311),1,IFERROR(VLOOKUP(G311,Tipo!$C$12:$C$27,1,FALSE),"NO"))</f>
        <v>1</v>
      </c>
      <c r="AR311" s="73">
        <f t="shared" si="40"/>
        <v>1</v>
      </c>
      <c r="AS311" s="73">
        <f>IF(ISBLANK(K311),1,IFERROR(VLOOKUP(K311,Eje_Pilar_Prop!C293:C394,1,FALSE),"NO"))</f>
        <v>1</v>
      </c>
      <c r="AT311" s="73">
        <f t="shared" si="37"/>
        <v>1</v>
      </c>
      <c r="AU311" s="38">
        <f t="shared" si="41"/>
        <v>1</v>
      </c>
      <c r="AV311" s="73">
        <f t="shared" si="36"/>
        <v>1</v>
      </c>
    </row>
    <row r="312" spans="1:48" ht="45" customHeight="1">
      <c r="A312" s="57"/>
      <c r="B312" s="71"/>
      <c r="C312" s="121"/>
      <c r="D312" s="58"/>
      <c r="E312" s="75"/>
      <c r="F312" s="58"/>
      <c r="G312" s="59"/>
      <c r="H312" s="60"/>
      <c r="I312" s="61"/>
      <c r="J312" s="186"/>
      <c r="K312" s="62"/>
      <c r="L312" s="63" t="str">
        <f>IF(ISERROR(VLOOKUP(K312,Eje_Pilar_Prop!$C$2:$E$104,2,FALSE))," ",VLOOKUP(K312,Eje_Pilar_Prop!$C$2:$E$104,2,FALSE))</f>
        <v xml:space="preserve"> </v>
      </c>
      <c r="M312" s="63" t="str">
        <f>IF(ISERROR(VLOOKUP(K312,Eje_Pilar_Prop!$C$2:$E$104,3,FALSE))," ",VLOOKUP(K312,Eje_Pilar_Prop!$C$2:$E$104,3,FALSE))</f>
        <v xml:space="preserve"> </v>
      </c>
      <c r="N312" s="64"/>
      <c r="O312" s="173"/>
      <c r="P312" s="60"/>
      <c r="Q312" s="65"/>
      <c r="R312" s="66"/>
      <c r="S312" s="67"/>
      <c r="T312" s="68"/>
      <c r="U312" s="65"/>
      <c r="V312" s="69">
        <f t="shared" si="43"/>
        <v>0</v>
      </c>
      <c r="W312" s="135"/>
      <c r="X312" s="70"/>
      <c r="Y312" s="70"/>
      <c r="Z312" s="70"/>
      <c r="AA312" s="71"/>
      <c r="AB312" s="71"/>
      <c r="AC312" s="71"/>
      <c r="AD312" s="173"/>
      <c r="AE312" s="136"/>
      <c r="AF312" s="70"/>
      <c r="AG312" s="65"/>
      <c r="AH312" s="57"/>
      <c r="AI312" s="57"/>
      <c r="AJ312" s="57"/>
      <c r="AK312" s="57"/>
      <c r="AL312" s="72" t="str">
        <f t="shared" si="42"/>
        <v>-</v>
      </c>
      <c r="AN312" s="112">
        <f>IF(SUMPRODUCT((A$14:A312=A312)*(B$14:B312=B312)*(D$14:D312=D312))&gt;1,0,1)</f>
        <v>0</v>
      </c>
      <c r="AO312" s="73">
        <f t="shared" si="38"/>
        <v>1</v>
      </c>
      <c r="AP312" s="73">
        <f t="shared" si="39"/>
        <v>1</v>
      </c>
      <c r="AQ312" s="74">
        <f>IF(ISBLANK(G312),1,IFERROR(VLOOKUP(G312,Tipo!$C$12:$C$27,1,FALSE),"NO"))</f>
        <v>1</v>
      </c>
      <c r="AR312" s="73">
        <f t="shared" si="40"/>
        <v>1</v>
      </c>
      <c r="AS312" s="73">
        <f>IF(ISBLANK(K312),1,IFERROR(VLOOKUP(K312,Eje_Pilar_Prop!C294:C395,1,FALSE),"NO"))</f>
        <v>1</v>
      </c>
      <c r="AT312" s="73">
        <f t="shared" si="37"/>
        <v>1</v>
      </c>
      <c r="AU312" s="38">
        <f t="shared" si="41"/>
        <v>1</v>
      </c>
      <c r="AV312" s="73">
        <f t="shared" si="36"/>
        <v>1</v>
      </c>
    </row>
    <row r="313" spans="1:48" ht="45" customHeight="1">
      <c r="A313" s="57"/>
      <c r="B313" s="71"/>
      <c r="C313" s="121"/>
      <c r="D313" s="58"/>
      <c r="E313" s="75"/>
      <c r="F313" s="58"/>
      <c r="G313" s="59"/>
      <c r="H313" s="60"/>
      <c r="I313" s="61"/>
      <c r="J313" s="186"/>
      <c r="K313" s="62"/>
      <c r="L313" s="63" t="str">
        <f>IF(ISERROR(VLOOKUP(K313,Eje_Pilar_Prop!$C$2:$E$104,2,FALSE))," ",VLOOKUP(K313,Eje_Pilar_Prop!$C$2:$E$104,2,FALSE))</f>
        <v xml:space="preserve"> </v>
      </c>
      <c r="M313" s="63" t="str">
        <f>IF(ISERROR(VLOOKUP(K313,Eje_Pilar_Prop!$C$2:$E$104,3,FALSE))," ",VLOOKUP(K313,Eje_Pilar_Prop!$C$2:$E$104,3,FALSE))</f>
        <v xml:space="preserve"> </v>
      </c>
      <c r="N313" s="64"/>
      <c r="O313" s="173"/>
      <c r="P313" s="60"/>
      <c r="Q313" s="65"/>
      <c r="R313" s="66"/>
      <c r="S313" s="67"/>
      <c r="T313" s="68"/>
      <c r="U313" s="65"/>
      <c r="V313" s="69">
        <f t="shared" si="43"/>
        <v>0</v>
      </c>
      <c r="W313" s="135"/>
      <c r="X313" s="70"/>
      <c r="Y313" s="70"/>
      <c r="Z313" s="70"/>
      <c r="AA313" s="71"/>
      <c r="AB313" s="71"/>
      <c r="AC313" s="71"/>
      <c r="AD313" s="173"/>
      <c r="AE313" s="136"/>
      <c r="AF313" s="70"/>
      <c r="AG313" s="65"/>
      <c r="AH313" s="57"/>
      <c r="AI313" s="57"/>
      <c r="AJ313" s="57"/>
      <c r="AK313" s="57"/>
      <c r="AL313" s="72" t="str">
        <f t="shared" si="42"/>
        <v>-</v>
      </c>
      <c r="AN313" s="112">
        <f>IF(SUMPRODUCT((A$14:A313=A313)*(B$14:B313=B313)*(D$14:D313=D313))&gt;1,0,1)</f>
        <v>0</v>
      </c>
      <c r="AO313" s="73">
        <f t="shared" si="38"/>
        <v>1</v>
      </c>
      <c r="AP313" s="73">
        <f t="shared" si="39"/>
        <v>1</v>
      </c>
      <c r="AQ313" s="74">
        <f>IF(ISBLANK(G313),1,IFERROR(VLOOKUP(G313,Tipo!$C$12:$C$27,1,FALSE),"NO"))</f>
        <v>1</v>
      </c>
      <c r="AR313" s="73">
        <f t="shared" si="40"/>
        <v>1</v>
      </c>
      <c r="AS313" s="73">
        <f>IF(ISBLANK(K313),1,IFERROR(VLOOKUP(K313,Eje_Pilar_Prop!C295:C396,1,FALSE),"NO"))</f>
        <v>1</v>
      </c>
      <c r="AT313" s="73">
        <f t="shared" si="37"/>
        <v>1</v>
      </c>
      <c r="AU313" s="38">
        <f t="shared" si="41"/>
        <v>1</v>
      </c>
      <c r="AV313" s="73">
        <f t="shared" si="36"/>
        <v>1</v>
      </c>
    </row>
    <row r="314" spans="1:48" ht="45" customHeight="1">
      <c r="A314" s="57"/>
      <c r="B314" s="71"/>
      <c r="C314" s="121"/>
      <c r="D314" s="58"/>
      <c r="E314" s="75"/>
      <c r="F314" s="58"/>
      <c r="G314" s="59"/>
      <c r="H314" s="60"/>
      <c r="I314" s="61"/>
      <c r="J314" s="186"/>
      <c r="K314" s="62"/>
      <c r="L314" s="63" t="str">
        <f>IF(ISERROR(VLOOKUP(K314,Eje_Pilar_Prop!$C$2:$E$104,2,FALSE))," ",VLOOKUP(K314,Eje_Pilar_Prop!$C$2:$E$104,2,FALSE))</f>
        <v xml:space="preserve"> </v>
      </c>
      <c r="M314" s="63" t="str">
        <f>IF(ISERROR(VLOOKUP(K314,Eje_Pilar_Prop!$C$2:$E$104,3,FALSE))," ",VLOOKUP(K314,Eje_Pilar_Prop!$C$2:$E$104,3,FALSE))</f>
        <v xml:space="preserve"> </v>
      </c>
      <c r="N314" s="64"/>
      <c r="O314" s="173"/>
      <c r="P314" s="60"/>
      <c r="Q314" s="65"/>
      <c r="R314" s="66"/>
      <c r="S314" s="67"/>
      <c r="T314" s="68"/>
      <c r="U314" s="65"/>
      <c r="V314" s="69">
        <f t="shared" si="43"/>
        <v>0</v>
      </c>
      <c r="W314" s="135"/>
      <c r="X314" s="70"/>
      <c r="Y314" s="70"/>
      <c r="Z314" s="70"/>
      <c r="AA314" s="71"/>
      <c r="AB314" s="71"/>
      <c r="AC314" s="71"/>
      <c r="AD314" s="173"/>
      <c r="AE314" s="136"/>
      <c r="AF314" s="70"/>
      <c r="AG314" s="65"/>
      <c r="AH314" s="57"/>
      <c r="AI314" s="57"/>
      <c r="AJ314" s="57"/>
      <c r="AK314" s="57"/>
      <c r="AL314" s="72" t="str">
        <f t="shared" si="42"/>
        <v>-</v>
      </c>
      <c r="AN314" s="112">
        <f>IF(SUMPRODUCT((A$14:A314=A314)*(B$14:B314=B314)*(D$14:D314=D314))&gt;1,0,1)</f>
        <v>0</v>
      </c>
      <c r="AO314" s="73">
        <f t="shared" si="38"/>
        <v>1</v>
      </c>
      <c r="AP314" s="73">
        <f t="shared" si="39"/>
        <v>1</v>
      </c>
      <c r="AQ314" s="74">
        <f>IF(ISBLANK(G314),1,IFERROR(VLOOKUP(G314,Tipo!$C$12:$C$27,1,FALSE),"NO"))</f>
        <v>1</v>
      </c>
      <c r="AR314" s="73">
        <f t="shared" si="40"/>
        <v>1</v>
      </c>
      <c r="AS314" s="73">
        <f>IF(ISBLANK(K314),1,IFERROR(VLOOKUP(K314,Eje_Pilar_Prop!C296:C397,1,FALSE),"NO"))</f>
        <v>1</v>
      </c>
      <c r="AT314" s="73">
        <f t="shared" si="37"/>
        <v>1</v>
      </c>
      <c r="AU314" s="38">
        <f t="shared" si="41"/>
        <v>1</v>
      </c>
      <c r="AV314" s="73">
        <f t="shared" si="36"/>
        <v>1</v>
      </c>
    </row>
    <row r="315" spans="1:48" ht="45" customHeight="1">
      <c r="A315" s="57"/>
      <c r="B315" s="71"/>
      <c r="C315" s="121"/>
      <c r="D315" s="58"/>
      <c r="E315" s="75"/>
      <c r="F315" s="58"/>
      <c r="G315" s="59"/>
      <c r="H315" s="60"/>
      <c r="I315" s="61"/>
      <c r="J315" s="186"/>
      <c r="K315" s="62"/>
      <c r="L315" s="63" t="str">
        <f>IF(ISERROR(VLOOKUP(K315,Eje_Pilar_Prop!$C$2:$E$104,2,FALSE))," ",VLOOKUP(K315,Eje_Pilar_Prop!$C$2:$E$104,2,FALSE))</f>
        <v xml:space="preserve"> </v>
      </c>
      <c r="M315" s="63" t="str">
        <f>IF(ISERROR(VLOOKUP(K315,Eje_Pilar_Prop!$C$2:$E$104,3,FALSE))," ",VLOOKUP(K315,Eje_Pilar_Prop!$C$2:$E$104,3,FALSE))</f>
        <v xml:space="preserve"> </v>
      </c>
      <c r="N315" s="64"/>
      <c r="O315" s="173"/>
      <c r="P315" s="60"/>
      <c r="Q315" s="65"/>
      <c r="R315" s="66"/>
      <c r="S315" s="67"/>
      <c r="T315" s="68"/>
      <c r="U315" s="65"/>
      <c r="V315" s="69">
        <f t="shared" si="43"/>
        <v>0</v>
      </c>
      <c r="W315" s="135"/>
      <c r="X315" s="70"/>
      <c r="Y315" s="70"/>
      <c r="Z315" s="70"/>
      <c r="AA315" s="71"/>
      <c r="AB315" s="71"/>
      <c r="AC315" s="71"/>
      <c r="AD315" s="173"/>
      <c r="AE315" s="136"/>
      <c r="AF315" s="70"/>
      <c r="AG315" s="65"/>
      <c r="AH315" s="57"/>
      <c r="AI315" s="57"/>
      <c r="AJ315" s="57"/>
      <c r="AK315" s="57"/>
      <c r="AL315" s="72" t="str">
        <f t="shared" si="42"/>
        <v>-</v>
      </c>
      <c r="AN315" s="112">
        <f>IF(SUMPRODUCT((A$14:A315=A315)*(B$14:B315=B315)*(D$14:D315=D315))&gt;1,0,1)</f>
        <v>0</v>
      </c>
      <c r="AO315" s="73">
        <f t="shared" si="38"/>
        <v>1</v>
      </c>
      <c r="AP315" s="73">
        <f t="shared" si="39"/>
        <v>1</v>
      </c>
      <c r="AQ315" s="74">
        <f>IF(ISBLANK(G315),1,IFERROR(VLOOKUP(G315,Tipo!$C$12:$C$27,1,FALSE),"NO"))</f>
        <v>1</v>
      </c>
      <c r="AR315" s="73">
        <f t="shared" si="40"/>
        <v>1</v>
      </c>
      <c r="AS315" s="73">
        <f>IF(ISBLANK(K315),1,IFERROR(VLOOKUP(K315,Eje_Pilar_Prop!C297:C398,1,FALSE),"NO"))</f>
        <v>1</v>
      </c>
      <c r="AT315" s="73">
        <f t="shared" si="37"/>
        <v>1</v>
      </c>
      <c r="AU315" s="38">
        <f t="shared" si="41"/>
        <v>1</v>
      </c>
      <c r="AV315" s="73">
        <f t="shared" si="36"/>
        <v>1</v>
      </c>
    </row>
    <row r="316" spans="1:48" ht="45" customHeight="1">
      <c r="A316" s="57"/>
      <c r="B316" s="71"/>
      <c r="C316" s="121"/>
      <c r="D316" s="58"/>
      <c r="E316" s="75"/>
      <c r="F316" s="58"/>
      <c r="G316" s="59"/>
      <c r="H316" s="60"/>
      <c r="I316" s="61"/>
      <c r="J316" s="186"/>
      <c r="K316" s="62"/>
      <c r="L316" s="63" t="str">
        <f>IF(ISERROR(VLOOKUP(K316,Eje_Pilar_Prop!$C$2:$E$104,2,FALSE))," ",VLOOKUP(K316,Eje_Pilar_Prop!$C$2:$E$104,2,FALSE))</f>
        <v xml:space="preserve"> </v>
      </c>
      <c r="M316" s="63" t="str">
        <f>IF(ISERROR(VLOOKUP(K316,Eje_Pilar_Prop!$C$2:$E$104,3,FALSE))," ",VLOOKUP(K316,Eje_Pilar_Prop!$C$2:$E$104,3,FALSE))</f>
        <v xml:space="preserve"> </v>
      </c>
      <c r="N316" s="64"/>
      <c r="O316" s="173"/>
      <c r="P316" s="60"/>
      <c r="Q316" s="65"/>
      <c r="R316" s="66"/>
      <c r="S316" s="67"/>
      <c r="T316" s="68"/>
      <c r="U316" s="65"/>
      <c r="V316" s="69">
        <f t="shared" si="43"/>
        <v>0</v>
      </c>
      <c r="W316" s="135"/>
      <c r="X316" s="70"/>
      <c r="Y316" s="70"/>
      <c r="Z316" s="70"/>
      <c r="AA316" s="71"/>
      <c r="AB316" s="71"/>
      <c r="AC316" s="71"/>
      <c r="AD316" s="173"/>
      <c r="AE316" s="136"/>
      <c r="AF316" s="70"/>
      <c r="AG316" s="65"/>
      <c r="AH316" s="57"/>
      <c r="AI316" s="57"/>
      <c r="AJ316" s="57"/>
      <c r="AK316" s="57"/>
      <c r="AL316" s="72" t="str">
        <f t="shared" si="42"/>
        <v>-</v>
      </c>
      <c r="AN316" s="112">
        <f>IF(SUMPRODUCT((A$14:A316=A316)*(B$14:B316=B316)*(D$14:D316=D316))&gt;1,0,1)</f>
        <v>0</v>
      </c>
      <c r="AO316" s="73">
        <f t="shared" si="38"/>
        <v>1</v>
      </c>
      <c r="AP316" s="73">
        <f t="shared" si="39"/>
        <v>1</v>
      </c>
      <c r="AQ316" s="74">
        <f>IF(ISBLANK(G316),1,IFERROR(VLOOKUP(G316,Tipo!$C$12:$C$27,1,FALSE),"NO"))</f>
        <v>1</v>
      </c>
      <c r="AR316" s="73">
        <f t="shared" si="40"/>
        <v>1</v>
      </c>
      <c r="AS316" s="73">
        <f>IF(ISBLANK(K316),1,IFERROR(VLOOKUP(K316,Eje_Pilar_Prop!C298:C399,1,FALSE),"NO"))</f>
        <v>1</v>
      </c>
      <c r="AT316" s="73">
        <f t="shared" si="37"/>
        <v>1</v>
      </c>
      <c r="AU316" s="38">
        <f t="shared" si="41"/>
        <v>1</v>
      </c>
      <c r="AV316" s="73">
        <f t="shared" si="36"/>
        <v>1</v>
      </c>
    </row>
    <row r="317" spans="1:48" ht="45" customHeight="1">
      <c r="A317" s="57"/>
      <c r="B317" s="71"/>
      <c r="C317" s="121"/>
      <c r="D317" s="58"/>
      <c r="E317" s="75"/>
      <c r="F317" s="58"/>
      <c r="G317" s="59"/>
      <c r="H317" s="60"/>
      <c r="I317" s="61"/>
      <c r="J317" s="186"/>
      <c r="K317" s="62"/>
      <c r="L317" s="63" t="str">
        <f>IF(ISERROR(VLOOKUP(K317,Eje_Pilar_Prop!$C$2:$E$104,2,FALSE))," ",VLOOKUP(K317,Eje_Pilar_Prop!$C$2:$E$104,2,FALSE))</f>
        <v xml:space="preserve"> </v>
      </c>
      <c r="M317" s="63" t="str">
        <f>IF(ISERROR(VLOOKUP(K317,Eje_Pilar_Prop!$C$2:$E$104,3,FALSE))," ",VLOOKUP(K317,Eje_Pilar_Prop!$C$2:$E$104,3,FALSE))</f>
        <v xml:space="preserve"> </v>
      </c>
      <c r="N317" s="64"/>
      <c r="O317" s="173"/>
      <c r="P317" s="60"/>
      <c r="Q317" s="65"/>
      <c r="R317" s="66"/>
      <c r="S317" s="67"/>
      <c r="T317" s="68"/>
      <c r="U317" s="65"/>
      <c r="V317" s="69">
        <f t="shared" si="43"/>
        <v>0</v>
      </c>
      <c r="W317" s="135"/>
      <c r="X317" s="70"/>
      <c r="Y317" s="70"/>
      <c r="Z317" s="70"/>
      <c r="AA317" s="71"/>
      <c r="AB317" s="71"/>
      <c r="AC317" s="71"/>
      <c r="AD317" s="173"/>
      <c r="AE317" s="136"/>
      <c r="AF317" s="70"/>
      <c r="AG317" s="65"/>
      <c r="AH317" s="57"/>
      <c r="AI317" s="57"/>
      <c r="AJ317" s="57"/>
      <c r="AK317" s="57"/>
      <c r="AL317" s="72" t="str">
        <f t="shared" si="42"/>
        <v>-</v>
      </c>
      <c r="AN317" s="112">
        <f>IF(SUMPRODUCT((A$14:A317=A317)*(B$14:B317=B317)*(D$14:D317=D317))&gt;1,0,1)</f>
        <v>0</v>
      </c>
      <c r="AO317" s="73">
        <f t="shared" si="38"/>
        <v>1</v>
      </c>
      <c r="AP317" s="73">
        <f t="shared" si="39"/>
        <v>1</v>
      </c>
      <c r="AQ317" s="74">
        <f>IF(ISBLANK(G317),1,IFERROR(VLOOKUP(G317,Tipo!$C$12:$C$27,1,FALSE),"NO"))</f>
        <v>1</v>
      </c>
      <c r="AR317" s="73">
        <f t="shared" si="40"/>
        <v>1</v>
      </c>
      <c r="AS317" s="73">
        <f>IF(ISBLANK(K317),1,IFERROR(VLOOKUP(K317,Eje_Pilar_Prop!C299:C400,1,FALSE),"NO"))</f>
        <v>1</v>
      </c>
      <c r="AT317" s="73">
        <f t="shared" si="37"/>
        <v>1</v>
      </c>
      <c r="AU317" s="38">
        <f t="shared" si="41"/>
        <v>1</v>
      </c>
      <c r="AV317" s="73">
        <f t="shared" si="36"/>
        <v>1</v>
      </c>
    </row>
    <row r="318" spans="1:48" ht="45" customHeight="1">
      <c r="A318" s="57"/>
      <c r="B318" s="71"/>
      <c r="C318" s="121"/>
      <c r="D318" s="58"/>
      <c r="E318" s="75"/>
      <c r="F318" s="58"/>
      <c r="G318" s="59"/>
      <c r="H318" s="60"/>
      <c r="I318" s="61"/>
      <c r="J318" s="186"/>
      <c r="K318" s="62"/>
      <c r="L318" s="63" t="str">
        <f>IF(ISERROR(VLOOKUP(K318,Eje_Pilar_Prop!$C$2:$E$104,2,FALSE))," ",VLOOKUP(K318,Eje_Pilar_Prop!$C$2:$E$104,2,FALSE))</f>
        <v xml:space="preserve"> </v>
      </c>
      <c r="M318" s="63" t="str">
        <f>IF(ISERROR(VLOOKUP(K318,Eje_Pilar_Prop!$C$2:$E$104,3,FALSE))," ",VLOOKUP(K318,Eje_Pilar_Prop!$C$2:$E$104,3,FALSE))</f>
        <v xml:space="preserve"> </v>
      </c>
      <c r="N318" s="64"/>
      <c r="O318" s="173"/>
      <c r="P318" s="60"/>
      <c r="Q318" s="65"/>
      <c r="R318" s="66"/>
      <c r="S318" s="67"/>
      <c r="T318" s="68"/>
      <c r="U318" s="65"/>
      <c r="V318" s="69">
        <f t="shared" si="43"/>
        <v>0</v>
      </c>
      <c r="W318" s="135"/>
      <c r="X318" s="70"/>
      <c r="Y318" s="70"/>
      <c r="Z318" s="70"/>
      <c r="AA318" s="71"/>
      <c r="AB318" s="71"/>
      <c r="AC318" s="71"/>
      <c r="AD318" s="173"/>
      <c r="AE318" s="136"/>
      <c r="AF318" s="70"/>
      <c r="AG318" s="65"/>
      <c r="AH318" s="57"/>
      <c r="AI318" s="57"/>
      <c r="AJ318" s="57"/>
      <c r="AK318" s="57"/>
      <c r="AL318" s="72" t="str">
        <f t="shared" si="42"/>
        <v>-</v>
      </c>
      <c r="AN318" s="112">
        <f>IF(SUMPRODUCT((A$14:A318=A318)*(B$14:B318=B318)*(D$14:D318=D318))&gt;1,0,1)</f>
        <v>0</v>
      </c>
      <c r="AO318" s="73">
        <f t="shared" si="38"/>
        <v>1</v>
      </c>
      <c r="AP318" s="73">
        <f t="shared" si="39"/>
        <v>1</v>
      </c>
      <c r="AQ318" s="74">
        <f>IF(ISBLANK(G318),1,IFERROR(VLOOKUP(G318,Tipo!$C$12:$C$27,1,FALSE),"NO"))</f>
        <v>1</v>
      </c>
      <c r="AR318" s="73">
        <f t="shared" si="40"/>
        <v>1</v>
      </c>
      <c r="AS318" s="73">
        <f>IF(ISBLANK(K318),1,IFERROR(VLOOKUP(K318,Eje_Pilar_Prop!C300:C401,1,FALSE),"NO"))</f>
        <v>1</v>
      </c>
      <c r="AT318" s="73">
        <f t="shared" si="37"/>
        <v>1</v>
      </c>
      <c r="AU318" s="38">
        <f t="shared" si="41"/>
        <v>1</v>
      </c>
      <c r="AV318" s="73">
        <f t="shared" si="36"/>
        <v>1</v>
      </c>
    </row>
    <row r="319" spans="1:48" ht="45" customHeight="1">
      <c r="A319" s="57"/>
      <c r="B319" s="71"/>
      <c r="C319" s="121"/>
      <c r="D319" s="58"/>
      <c r="E319" s="75"/>
      <c r="F319" s="58"/>
      <c r="G319" s="59"/>
      <c r="H319" s="60"/>
      <c r="I319" s="61"/>
      <c r="J319" s="186"/>
      <c r="K319" s="62"/>
      <c r="L319" s="63" t="str">
        <f>IF(ISERROR(VLOOKUP(K319,Eje_Pilar_Prop!$C$2:$E$104,2,FALSE))," ",VLOOKUP(K319,Eje_Pilar_Prop!$C$2:$E$104,2,FALSE))</f>
        <v xml:space="preserve"> </v>
      </c>
      <c r="M319" s="63" t="str">
        <f>IF(ISERROR(VLOOKUP(K319,Eje_Pilar_Prop!$C$2:$E$104,3,FALSE))," ",VLOOKUP(K319,Eje_Pilar_Prop!$C$2:$E$104,3,FALSE))</f>
        <v xml:space="preserve"> </v>
      </c>
      <c r="N319" s="64"/>
      <c r="O319" s="173"/>
      <c r="P319" s="60"/>
      <c r="Q319" s="65"/>
      <c r="R319" s="66"/>
      <c r="S319" s="67"/>
      <c r="T319" s="68"/>
      <c r="U319" s="65"/>
      <c r="V319" s="69">
        <f t="shared" si="43"/>
        <v>0</v>
      </c>
      <c r="W319" s="135"/>
      <c r="X319" s="70"/>
      <c r="Y319" s="70"/>
      <c r="Z319" s="70"/>
      <c r="AA319" s="71"/>
      <c r="AB319" s="71"/>
      <c r="AC319" s="71"/>
      <c r="AD319" s="173"/>
      <c r="AE319" s="136"/>
      <c r="AF319" s="70"/>
      <c r="AG319" s="65"/>
      <c r="AH319" s="57"/>
      <c r="AI319" s="57"/>
      <c r="AJ319" s="57"/>
      <c r="AK319" s="57"/>
      <c r="AL319" s="72" t="str">
        <f t="shared" si="42"/>
        <v>-</v>
      </c>
      <c r="AN319" s="112">
        <f>IF(SUMPRODUCT((A$14:A319=A319)*(B$14:B319=B319)*(D$14:D319=D319))&gt;1,0,1)</f>
        <v>0</v>
      </c>
      <c r="AO319" s="73">
        <f t="shared" si="38"/>
        <v>1</v>
      </c>
      <c r="AP319" s="73">
        <f t="shared" si="39"/>
        <v>1</v>
      </c>
      <c r="AQ319" s="74">
        <f>IF(ISBLANK(G319),1,IFERROR(VLOOKUP(G319,Tipo!$C$12:$C$27,1,FALSE),"NO"))</f>
        <v>1</v>
      </c>
      <c r="AR319" s="73">
        <f t="shared" si="40"/>
        <v>1</v>
      </c>
      <c r="AS319" s="73">
        <f>IF(ISBLANK(K319),1,IFERROR(VLOOKUP(K319,Eje_Pilar_Prop!C301:C402,1,FALSE),"NO"))</f>
        <v>1</v>
      </c>
      <c r="AT319" s="73">
        <f t="shared" si="37"/>
        <v>1</v>
      </c>
      <c r="AU319" s="38">
        <f t="shared" si="41"/>
        <v>1</v>
      </c>
      <c r="AV319" s="73">
        <f t="shared" si="36"/>
        <v>1</v>
      </c>
    </row>
    <row r="320" spans="1:48" ht="45" customHeight="1">
      <c r="A320" s="57"/>
      <c r="B320" s="71"/>
      <c r="C320" s="121"/>
      <c r="D320" s="58"/>
      <c r="E320" s="75"/>
      <c r="F320" s="58"/>
      <c r="G320" s="59"/>
      <c r="H320" s="60"/>
      <c r="I320" s="61"/>
      <c r="J320" s="186"/>
      <c r="K320" s="62"/>
      <c r="L320" s="63" t="str">
        <f>IF(ISERROR(VLOOKUP(K320,Eje_Pilar_Prop!$C$2:$E$104,2,FALSE))," ",VLOOKUP(K320,Eje_Pilar_Prop!$C$2:$E$104,2,FALSE))</f>
        <v xml:space="preserve"> </v>
      </c>
      <c r="M320" s="63" t="str">
        <f>IF(ISERROR(VLOOKUP(K320,Eje_Pilar_Prop!$C$2:$E$104,3,FALSE))," ",VLOOKUP(K320,Eje_Pilar_Prop!$C$2:$E$104,3,FALSE))</f>
        <v xml:space="preserve"> </v>
      </c>
      <c r="N320" s="64"/>
      <c r="O320" s="173"/>
      <c r="P320" s="60"/>
      <c r="Q320" s="65"/>
      <c r="R320" s="66"/>
      <c r="S320" s="67"/>
      <c r="T320" s="68"/>
      <c r="U320" s="65"/>
      <c r="V320" s="69">
        <f t="shared" si="43"/>
        <v>0</v>
      </c>
      <c r="W320" s="135"/>
      <c r="X320" s="70"/>
      <c r="Y320" s="70"/>
      <c r="Z320" s="70"/>
      <c r="AA320" s="71"/>
      <c r="AB320" s="71"/>
      <c r="AC320" s="71"/>
      <c r="AD320" s="173"/>
      <c r="AE320" s="136"/>
      <c r="AF320" s="70"/>
      <c r="AG320" s="65"/>
      <c r="AH320" s="57"/>
      <c r="AI320" s="57"/>
      <c r="AJ320" s="57"/>
      <c r="AK320" s="57"/>
      <c r="AL320" s="72" t="str">
        <f t="shared" si="42"/>
        <v>-</v>
      </c>
      <c r="AN320" s="112">
        <f>IF(SUMPRODUCT((A$14:A320=A320)*(B$14:B320=B320)*(D$14:D320=D320))&gt;1,0,1)</f>
        <v>0</v>
      </c>
      <c r="AO320" s="73">
        <f t="shared" si="38"/>
        <v>1</v>
      </c>
      <c r="AP320" s="73">
        <f t="shared" si="39"/>
        <v>1</v>
      </c>
      <c r="AQ320" s="74">
        <f>IF(ISBLANK(G320),1,IFERROR(VLOOKUP(G320,Tipo!$C$12:$C$27,1,FALSE),"NO"))</f>
        <v>1</v>
      </c>
      <c r="AR320" s="73">
        <f t="shared" si="40"/>
        <v>1</v>
      </c>
      <c r="AS320" s="73">
        <f>IF(ISBLANK(K320),1,IFERROR(VLOOKUP(K320,Eje_Pilar_Prop!C302:C403,1,FALSE),"NO"))</f>
        <v>1</v>
      </c>
      <c r="AT320" s="73">
        <f t="shared" si="37"/>
        <v>1</v>
      </c>
      <c r="AU320" s="38">
        <f t="shared" si="41"/>
        <v>1</v>
      </c>
      <c r="AV320" s="73">
        <f t="shared" si="36"/>
        <v>1</v>
      </c>
    </row>
    <row r="321" spans="1:48" ht="45" customHeight="1">
      <c r="A321" s="57"/>
      <c r="B321" s="71"/>
      <c r="C321" s="121"/>
      <c r="D321" s="58"/>
      <c r="E321" s="75"/>
      <c r="F321" s="58"/>
      <c r="G321" s="59"/>
      <c r="H321" s="60"/>
      <c r="I321" s="61"/>
      <c r="J321" s="186"/>
      <c r="K321" s="62"/>
      <c r="L321" s="63" t="str">
        <f>IF(ISERROR(VLOOKUP(K321,Eje_Pilar_Prop!$C$2:$E$104,2,FALSE))," ",VLOOKUP(K321,Eje_Pilar_Prop!$C$2:$E$104,2,FALSE))</f>
        <v xml:space="preserve"> </v>
      </c>
      <c r="M321" s="63" t="str">
        <f>IF(ISERROR(VLOOKUP(K321,Eje_Pilar_Prop!$C$2:$E$104,3,FALSE))," ",VLOOKUP(K321,Eje_Pilar_Prop!$C$2:$E$104,3,FALSE))</f>
        <v xml:space="preserve"> </v>
      </c>
      <c r="N321" s="64"/>
      <c r="O321" s="173"/>
      <c r="P321" s="60"/>
      <c r="Q321" s="65"/>
      <c r="R321" s="66"/>
      <c r="S321" s="67"/>
      <c r="T321" s="68"/>
      <c r="U321" s="65"/>
      <c r="V321" s="69">
        <f t="shared" si="43"/>
        <v>0</v>
      </c>
      <c r="W321" s="135"/>
      <c r="X321" s="70"/>
      <c r="Y321" s="70"/>
      <c r="Z321" s="70"/>
      <c r="AA321" s="71"/>
      <c r="AB321" s="71"/>
      <c r="AC321" s="71"/>
      <c r="AD321" s="173"/>
      <c r="AE321" s="136"/>
      <c r="AF321" s="70"/>
      <c r="AG321" s="65"/>
      <c r="AH321" s="57"/>
      <c r="AI321" s="57"/>
      <c r="AJ321" s="57"/>
      <c r="AK321" s="57"/>
      <c r="AL321" s="72" t="str">
        <f t="shared" si="42"/>
        <v>-</v>
      </c>
      <c r="AN321" s="112">
        <f>IF(SUMPRODUCT((A$14:A321=A321)*(B$14:B321=B321)*(D$14:D321=D321))&gt;1,0,1)</f>
        <v>0</v>
      </c>
      <c r="AO321" s="73">
        <f t="shared" si="38"/>
        <v>1</v>
      </c>
      <c r="AP321" s="73">
        <f t="shared" si="39"/>
        <v>1</v>
      </c>
      <c r="AQ321" s="74">
        <f>IF(ISBLANK(G321),1,IFERROR(VLOOKUP(G321,Tipo!$C$12:$C$27,1,FALSE),"NO"))</f>
        <v>1</v>
      </c>
      <c r="AR321" s="73">
        <f t="shared" si="40"/>
        <v>1</v>
      </c>
      <c r="AS321" s="73">
        <f>IF(ISBLANK(K321),1,IFERROR(VLOOKUP(K321,Eje_Pilar_Prop!C303:C404,1,FALSE),"NO"))</f>
        <v>1</v>
      </c>
      <c r="AT321" s="73">
        <f t="shared" si="37"/>
        <v>1</v>
      </c>
      <c r="AU321" s="38">
        <f t="shared" si="41"/>
        <v>1</v>
      </c>
      <c r="AV321" s="73">
        <f t="shared" si="36"/>
        <v>1</v>
      </c>
    </row>
    <row r="322" spans="1:48" ht="45" customHeight="1">
      <c r="A322" s="57"/>
      <c r="B322" s="71"/>
      <c r="C322" s="121"/>
      <c r="D322" s="58"/>
      <c r="E322" s="75"/>
      <c r="F322" s="58"/>
      <c r="G322" s="59"/>
      <c r="H322" s="60"/>
      <c r="I322" s="61"/>
      <c r="J322" s="186"/>
      <c r="K322" s="62"/>
      <c r="L322" s="63" t="str">
        <f>IF(ISERROR(VLOOKUP(K322,Eje_Pilar_Prop!$C$2:$E$104,2,FALSE))," ",VLOOKUP(K322,Eje_Pilar_Prop!$C$2:$E$104,2,FALSE))</f>
        <v xml:space="preserve"> </v>
      </c>
      <c r="M322" s="63" t="str">
        <f>IF(ISERROR(VLOOKUP(K322,Eje_Pilar_Prop!$C$2:$E$104,3,FALSE))," ",VLOOKUP(K322,Eje_Pilar_Prop!$C$2:$E$104,3,FALSE))</f>
        <v xml:space="preserve"> </v>
      </c>
      <c r="N322" s="64"/>
      <c r="O322" s="173"/>
      <c r="P322" s="60"/>
      <c r="Q322" s="65"/>
      <c r="R322" s="66"/>
      <c r="S322" s="67"/>
      <c r="T322" s="68"/>
      <c r="U322" s="65"/>
      <c r="V322" s="69">
        <f t="shared" si="43"/>
        <v>0</v>
      </c>
      <c r="W322" s="135"/>
      <c r="X322" s="70"/>
      <c r="Y322" s="70"/>
      <c r="Z322" s="70"/>
      <c r="AA322" s="71"/>
      <c r="AB322" s="71"/>
      <c r="AC322" s="71"/>
      <c r="AD322" s="173"/>
      <c r="AE322" s="136"/>
      <c r="AF322" s="70"/>
      <c r="AG322" s="65"/>
      <c r="AH322" s="57"/>
      <c r="AI322" s="57"/>
      <c r="AJ322" s="57"/>
      <c r="AK322" s="57"/>
      <c r="AL322" s="72" t="str">
        <f t="shared" si="42"/>
        <v>-</v>
      </c>
      <c r="AN322" s="112">
        <f>IF(SUMPRODUCT((A$14:A322=A322)*(B$14:B322=B322)*(D$14:D322=D322))&gt;1,0,1)</f>
        <v>0</v>
      </c>
      <c r="AO322" s="73">
        <f t="shared" si="38"/>
        <v>1</v>
      </c>
      <c r="AP322" s="73">
        <f t="shared" si="39"/>
        <v>1</v>
      </c>
      <c r="AQ322" s="74">
        <f>IF(ISBLANK(G322),1,IFERROR(VLOOKUP(G322,Tipo!$C$12:$C$27,1,FALSE),"NO"))</f>
        <v>1</v>
      </c>
      <c r="AR322" s="73">
        <f t="shared" si="40"/>
        <v>1</v>
      </c>
      <c r="AS322" s="73">
        <f>IF(ISBLANK(K322),1,IFERROR(VLOOKUP(K322,Eje_Pilar_Prop!C304:C405,1,FALSE),"NO"))</f>
        <v>1</v>
      </c>
      <c r="AT322" s="73">
        <f t="shared" si="37"/>
        <v>1</v>
      </c>
      <c r="AU322" s="38">
        <f t="shared" si="41"/>
        <v>1</v>
      </c>
      <c r="AV322" s="73">
        <f t="shared" si="36"/>
        <v>1</v>
      </c>
    </row>
    <row r="323" spans="1:48" ht="45" customHeight="1">
      <c r="A323" s="57"/>
      <c r="B323" s="71"/>
      <c r="C323" s="121"/>
      <c r="D323" s="58"/>
      <c r="E323" s="75"/>
      <c r="F323" s="58"/>
      <c r="G323" s="59"/>
      <c r="H323" s="60"/>
      <c r="I323" s="61"/>
      <c r="J323" s="186"/>
      <c r="K323" s="62"/>
      <c r="L323" s="63" t="str">
        <f>IF(ISERROR(VLOOKUP(K323,Eje_Pilar_Prop!$C$2:$E$104,2,FALSE))," ",VLOOKUP(K323,Eje_Pilar_Prop!$C$2:$E$104,2,FALSE))</f>
        <v xml:space="preserve"> </v>
      </c>
      <c r="M323" s="63" t="str">
        <f>IF(ISERROR(VLOOKUP(K323,Eje_Pilar_Prop!$C$2:$E$104,3,FALSE))," ",VLOOKUP(K323,Eje_Pilar_Prop!$C$2:$E$104,3,FALSE))</f>
        <v xml:space="preserve"> </v>
      </c>
      <c r="N323" s="64"/>
      <c r="O323" s="173"/>
      <c r="P323" s="60"/>
      <c r="Q323" s="65"/>
      <c r="R323" s="66"/>
      <c r="S323" s="67"/>
      <c r="T323" s="68"/>
      <c r="U323" s="65"/>
      <c r="V323" s="69">
        <f t="shared" si="43"/>
        <v>0</v>
      </c>
      <c r="W323" s="135"/>
      <c r="X323" s="70"/>
      <c r="Y323" s="70"/>
      <c r="Z323" s="70"/>
      <c r="AA323" s="71"/>
      <c r="AB323" s="71"/>
      <c r="AC323" s="71"/>
      <c r="AD323" s="173"/>
      <c r="AE323" s="136"/>
      <c r="AF323" s="70"/>
      <c r="AG323" s="65"/>
      <c r="AH323" s="57"/>
      <c r="AI323" s="57"/>
      <c r="AJ323" s="57"/>
      <c r="AK323" s="57"/>
      <c r="AL323" s="72" t="str">
        <f t="shared" si="42"/>
        <v>-</v>
      </c>
      <c r="AN323" s="112">
        <f>IF(SUMPRODUCT((A$14:A323=A323)*(B$14:B323=B323)*(D$14:D323=D323))&gt;1,0,1)</f>
        <v>0</v>
      </c>
      <c r="AO323" s="73">
        <f t="shared" si="38"/>
        <v>1</v>
      </c>
      <c r="AP323" s="73">
        <f t="shared" si="39"/>
        <v>1</v>
      </c>
      <c r="AQ323" s="74">
        <f>IF(ISBLANK(G323),1,IFERROR(VLOOKUP(G323,Tipo!$C$12:$C$27,1,FALSE),"NO"))</f>
        <v>1</v>
      </c>
      <c r="AR323" s="73">
        <f t="shared" si="40"/>
        <v>1</v>
      </c>
      <c r="AS323" s="73">
        <f>IF(ISBLANK(K323),1,IFERROR(VLOOKUP(K323,Eje_Pilar_Prop!C305:C406,1,FALSE),"NO"))</f>
        <v>1</v>
      </c>
      <c r="AT323" s="73">
        <f t="shared" si="37"/>
        <v>1</v>
      </c>
      <c r="AU323" s="38">
        <f t="shared" si="41"/>
        <v>1</v>
      </c>
      <c r="AV323" s="73">
        <f t="shared" si="36"/>
        <v>1</v>
      </c>
    </row>
    <row r="324" spans="1:48" ht="45" customHeight="1">
      <c r="A324" s="57"/>
      <c r="B324" s="71"/>
      <c r="C324" s="121"/>
      <c r="D324" s="58"/>
      <c r="E324" s="75"/>
      <c r="F324" s="58"/>
      <c r="G324" s="59"/>
      <c r="H324" s="60"/>
      <c r="I324" s="61"/>
      <c r="J324" s="186"/>
      <c r="K324" s="62"/>
      <c r="L324" s="63" t="str">
        <f>IF(ISERROR(VLOOKUP(K324,Eje_Pilar_Prop!$C$2:$E$104,2,FALSE))," ",VLOOKUP(K324,Eje_Pilar_Prop!$C$2:$E$104,2,FALSE))</f>
        <v xml:space="preserve"> </v>
      </c>
      <c r="M324" s="63" t="str">
        <f>IF(ISERROR(VLOOKUP(K324,Eje_Pilar_Prop!$C$2:$E$104,3,FALSE))," ",VLOOKUP(K324,Eje_Pilar_Prop!$C$2:$E$104,3,FALSE))</f>
        <v xml:space="preserve"> </v>
      </c>
      <c r="N324" s="64"/>
      <c r="O324" s="173"/>
      <c r="P324" s="60"/>
      <c r="Q324" s="65"/>
      <c r="R324" s="66"/>
      <c r="S324" s="67"/>
      <c r="T324" s="68"/>
      <c r="U324" s="65"/>
      <c r="V324" s="69">
        <f t="shared" si="43"/>
        <v>0</v>
      </c>
      <c r="W324" s="135"/>
      <c r="X324" s="70"/>
      <c r="Y324" s="70"/>
      <c r="Z324" s="70"/>
      <c r="AA324" s="71"/>
      <c r="AB324" s="71"/>
      <c r="AC324" s="71"/>
      <c r="AD324" s="173"/>
      <c r="AE324" s="136"/>
      <c r="AF324" s="70"/>
      <c r="AG324" s="65"/>
      <c r="AH324" s="57"/>
      <c r="AI324" s="57"/>
      <c r="AJ324" s="57"/>
      <c r="AK324" s="57"/>
      <c r="AL324" s="72" t="str">
        <f t="shared" si="42"/>
        <v>-</v>
      </c>
      <c r="AN324" s="112">
        <f>IF(SUMPRODUCT((A$14:A324=A324)*(B$14:B324=B324)*(D$14:D324=D324))&gt;1,0,1)</f>
        <v>0</v>
      </c>
      <c r="AO324" s="73">
        <f t="shared" si="38"/>
        <v>1</v>
      </c>
      <c r="AP324" s="73">
        <f t="shared" si="39"/>
        <v>1</v>
      </c>
      <c r="AQ324" s="74">
        <f>IF(ISBLANK(G324),1,IFERROR(VLOOKUP(G324,Tipo!$C$12:$C$27,1,FALSE),"NO"))</f>
        <v>1</v>
      </c>
      <c r="AR324" s="73">
        <f t="shared" si="40"/>
        <v>1</v>
      </c>
      <c r="AS324" s="73">
        <f>IF(ISBLANK(K324),1,IFERROR(VLOOKUP(K324,Eje_Pilar_Prop!C306:C407,1,FALSE),"NO"))</f>
        <v>1</v>
      </c>
      <c r="AT324" s="73">
        <f t="shared" si="37"/>
        <v>1</v>
      </c>
      <c r="AU324" s="38">
        <f t="shared" si="41"/>
        <v>1</v>
      </c>
      <c r="AV324" s="73">
        <f t="shared" si="36"/>
        <v>1</v>
      </c>
    </row>
    <row r="325" spans="1:48" ht="45" customHeight="1">
      <c r="A325" s="57"/>
      <c r="B325" s="71"/>
      <c r="C325" s="121"/>
      <c r="D325" s="58"/>
      <c r="E325" s="75"/>
      <c r="F325" s="58"/>
      <c r="G325" s="59"/>
      <c r="H325" s="60"/>
      <c r="I325" s="61"/>
      <c r="J325" s="186"/>
      <c r="K325" s="62"/>
      <c r="L325" s="63" t="str">
        <f>IF(ISERROR(VLOOKUP(K325,Eje_Pilar_Prop!$C$2:$E$104,2,FALSE))," ",VLOOKUP(K325,Eje_Pilar_Prop!$C$2:$E$104,2,FALSE))</f>
        <v xml:space="preserve"> </v>
      </c>
      <c r="M325" s="63" t="str">
        <f>IF(ISERROR(VLOOKUP(K325,Eje_Pilar_Prop!$C$2:$E$104,3,FALSE))," ",VLOOKUP(K325,Eje_Pilar_Prop!$C$2:$E$104,3,FALSE))</f>
        <v xml:space="preserve"> </v>
      </c>
      <c r="N325" s="64"/>
      <c r="O325" s="173"/>
      <c r="P325" s="60"/>
      <c r="Q325" s="65"/>
      <c r="R325" s="66"/>
      <c r="S325" s="67"/>
      <c r="T325" s="68"/>
      <c r="U325" s="65"/>
      <c r="V325" s="69">
        <f t="shared" si="43"/>
        <v>0</v>
      </c>
      <c r="W325" s="135"/>
      <c r="X325" s="70"/>
      <c r="Y325" s="70"/>
      <c r="Z325" s="70"/>
      <c r="AA325" s="71"/>
      <c r="AB325" s="71"/>
      <c r="AC325" s="71"/>
      <c r="AD325" s="173"/>
      <c r="AE325" s="136"/>
      <c r="AF325" s="70"/>
      <c r="AG325" s="65"/>
      <c r="AH325" s="57"/>
      <c r="AI325" s="57"/>
      <c r="AJ325" s="57"/>
      <c r="AK325" s="57"/>
      <c r="AL325" s="72" t="str">
        <f t="shared" si="42"/>
        <v>-</v>
      </c>
      <c r="AN325" s="112">
        <f>IF(SUMPRODUCT((A$14:A325=A325)*(B$14:B325=B325)*(D$14:D325=D325))&gt;1,0,1)</f>
        <v>0</v>
      </c>
      <c r="AO325" s="73">
        <f t="shared" si="38"/>
        <v>1</v>
      </c>
      <c r="AP325" s="73">
        <f t="shared" si="39"/>
        <v>1</v>
      </c>
      <c r="AQ325" s="74">
        <f>IF(ISBLANK(G325),1,IFERROR(VLOOKUP(G325,Tipo!$C$12:$C$27,1,FALSE),"NO"))</f>
        <v>1</v>
      </c>
      <c r="AR325" s="73">
        <f t="shared" si="40"/>
        <v>1</v>
      </c>
      <c r="AS325" s="73">
        <f>IF(ISBLANK(K325),1,IFERROR(VLOOKUP(K325,Eje_Pilar_Prop!C307:C408,1,FALSE),"NO"))</f>
        <v>1</v>
      </c>
      <c r="AT325" s="73">
        <f t="shared" si="37"/>
        <v>1</v>
      </c>
      <c r="AU325" s="38">
        <f t="shared" si="41"/>
        <v>1</v>
      </c>
      <c r="AV325" s="73">
        <f t="shared" si="36"/>
        <v>1</v>
      </c>
    </row>
    <row r="326" spans="1:48" ht="45" customHeight="1">
      <c r="A326" s="57"/>
      <c r="B326" s="71"/>
      <c r="C326" s="121"/>
      <c r="D326" s="58"/>
      <c r="E326" s="75"/>
      <c r="F326" s="58"/>
      <c r="G326" s="59"/>
      <c r="H326" s="60"/>
      <c r="I326" s="61"/>
      <c r="J326" s="186"/>
      <c r="K326" s="62"/>
      <c r="L326" s="63" t="str">
        <f>IF(ISERROR(VLOOKUP(K326,Eje_Pilar_Prop!$C$2:$E$104,2,FALSE))," ",VLOOKUP(K326,Eje_Pilar_Prop!$C$2:$E$104,2,FALSE))</f>
        <v xml:space="preserve"> </v>
      </c>
      <c r="M326" s="63" t="str">
        <f>IF(ISERROR(VLOOKUP(K326,Eje_Pilar_Prop!$C$2:$E$104,3,FALSE))," ",VLOOKUP(K326,Eje_Pilar_Prop!$C$2:$E$104,3,FALSE))</f>
        <v xml:space="preserve"> </v>
      </c>
      <c r="N326" s="64"/>
      <c r="O326" s="173"/>
      <c r="P326" s="60"/>
      <c r="Q326" s="65"/>
      <c r="R326" s="66"/>
      <c r="S326" s="67"/>
      <c r="T326" s="68"/>
      <c r="U326" s="65"/>
      <c r="V326" s="69">
        <f t="shared" si="43"/>
        <v>0</v>
      </c>
      <c r="W326" s="135"/>
      <c r="X326" s="70"/>
      <c r="Y326" s="70"/>
      <c r="Z326" s="70"/>
      <c r="AA326" s="71"/>
      <c r="AB326" s="71"/>
      <c r="AC326" s="71"/>
      <c r="AD326" s="173"/>
      <c r="AE326" s="136"/>
      <c r="AF326" s="70"/>
      <c r="AG326" s="65"/>
      <c r="AH326" s="57"/>
      <c r="AI326" s="57"/>
      <c r="AJ326" s="57"/>
      <c r="AK326" s="57"/>
      <c r="AL326" s="72" t="str">
        <f t="shared" si="42"/>
        <v>-</v>
      </c>
      <c r="AN326" s="112">
        <f>IF(SUMPRODUCT((A$14:A326=A326)*(B$14:B326=B326)*(D$14:D326=D326))&gt;1,0,1)</f>
        <v>0</v>
      </c>
      <c r="AO326" s="73">
        <f t="shared" si="38"/>
        <v>1</v>
      </c>
      <c r="AP326" s="73">
        <f t="shared" si="39"/>
        <v>1</v>
      </c>
      <c r="AQ326" s="74">
        <f>IF(ISBLANK(G326),1,IFERROR(VLOOKUP(G326,Tipo!$C$12:$C$27,1,FALSE),"NO"))</f>
        <v>1</v>
      </c>
      <c r="AR326" s="73">
        <f t="shared" si="40"/>
        <v>1</v>
      </c>
      <c r="AS326" s="73">
        <f>IF(ISBLANK(K326),1,IFERROR(VLOOKUP(K326,Eje_Pilar_Prop!C308:C409,1,FALSE),"NO"))</f>
        <v>1</v>
      </c>
      <c r="AT326" s="73">
        <f t="shared" si="37"/>
        <v>1</v>
      </c>
      <c r="AU326" s="38">
        <f t="shared" si="41"/>
        <v>1</v>
      </c>
      <c r="AV326" s="73">
        <f t="shared" si="36"/>
        <v>1</v>
      </c>
    </row>
    <row r="327" spans="1:48" ht="45" customHeight="1">
      <c r="A327" s="57"/>
      <c r="B327" s="71"/>
      <c r="C327" s="121"/>
      <c r="D327" s="58"/>
      <c r="E327" s="75"/>
      <c r="F327" s="58"/>
      <c r="G327" s="59"/>
      <c r="H327" s="60"/>
      <c r="I327" s="61"/>
      <c r="J327" s="186"/>
      <c r="K327" s="62"/>
      <c r="L327" s="63" t="str">
        <f>IF(ISERROR(VLOOKUP(K327,Eje_Pilar_Prop!$C$2:$E$104,2,FALSE))," ",VLOOKUP(K327,Eje_Pilar_Prop!$C$2:$E$104,2,FALSE))</f>
        <v xml:space="preserve"> </v>
      </c>
      <c r="M327" s="63" t="str">
        <f>IF(ISERROR(VLOOKUP(K327,Eje_Pilar_Prop!$C$2:$E$104,3,FALSE))," ",VLOOKUP(K327,Eje_Pilar_Prop!$C$2:$E$104,3,FALSE))</f>
        <v xml:space="preserve"> </v>
      </c>
      <c r="N327" s="64"/>
      <c r="O327" s="173"/>
      <c r="P327" s="60"/>
      <c r="Q327" s="65"/>
      <c r="R327" s="66"/>
      <c r="S327" s="67"/>
      <c r="T327" s="68"/>
      <c r="U327" s="65"/>
      <c r="V327" s="69">
        <f t="shared" si="43"/>
        <v>0</v>
      </c>
      <c r="W327" s="135"/>
      <c r="X327" s="70"/>
      <c r="Y327" s="70"/>
      <c r="Z327" s="70"/>
      <c r="AA327" s="71"/>
      <c r="AB327" s="71"/>
      <c r="AC327" s="71"/>
      <c r="AD327" s="173"/>
      <c r="AE327" s="136"/>
      <c r="AF327" s="70"/>
      <c r="AG327" s="65"/>
      <c r="AH327" s="57"/>
      <c r="AI327" s="57"/>
      <c r="AJ327" s="57"/>
      <c r="AK327" s="57"/>
      <c r="AL327" s="72" t="str">
        <f t="shared" si="42"/>
        <v>-</v>
      </c>
      <c r="AN327" s="112">
        <f>IF(SUMPRODUCT((A$14:A327=A327)*(B$14:B327=B327)*(D$14:D327=D327))&gt;1,0,1)</f>
        <v>0</v>
      </c>
      <c r="AO327" s="73">
        <f t="shared" si="38"/>
        <v>1</v>
      </c>
      <c r="AP327" s="73">
        <f t="shared" si="39"/>
        <v>1</v>
      </c>
      <c r="AQ327" s="74">
        <f>IF(ISBLANK(G327),1,IFERROR(VLOOKUP(G327,Tipo!$C$12:$C$27,1,FALSE),"NO"))</f>
        <v>1</v>
      </c>
      <c r="AR327" s="73">
        <f t="shared" si="40"/>
        <v>1</v>
      </c>
      <c r="AS327" s="73">
        <f>IF(ISBLANK(K327),1,IFERROR(VLOOKUP(K327,Eje_Pilar_Prop!C309:C410,1,FALSE),"NO"))</f>
        <v>1</v>
      </c>
      <c r="AT327" s="73">
        <f t="shared" si="37"/>
        <v>1</v>
      </c>
      <c r="AU327" s="38">
        <f t="shared" si="41"/>
        <v>1</v>
      </c>
      <c r="AV327" s="73">
        <f t="shared" si="36"/>
        <v>1</v>
      </c>
    </row>
    <row r="328" spans="1:48" ht="45" customHeight="1">
      <c r="A328" s="57"/>
      <c r="B328" s="71"/>
      <c r="C328" s="121"/>
      <c r="D328" s="58"/>
      <c r="E328" s="75"/>
      <c r="F328" s="58"/>
      <c r="G328" s="59"/>
      <c r="H328" s="60"/>
      <c r="I328" s="61"/>
      <c r="J328" s="186"/>
      <c r="K328" s="62"/>
      <c r="L328" s="63" t="str">
        <f>IF(ISERROR(VLOOKUP(K328,Eje_Pilar_Prop!$C$2:$E$104,2,FALSE))," ",VLOOKUP(K328,Eje_Pilar_Prop!$C$2:$E$104,2,FALSE))</f>
        <v xml:space="preserve"> </v>
      </c>
      <c r="M328" s="63" t="str">
        <f>IF(ISERROR(VLOOKUP(K328,Eje_Pilar_Prop!$C$2:$E$104,3,FALSE))," ",VLOOKUP(K328,Eje_Pilar_Prop!$C$2:$E$104,3,FALSE))</f>
        <v xml:space="preserve"> </v>
      </c>
      <c r="N328" s="64"/>
      <c r="O328" s="173"/>
      <c r="P328" s="60"/>
      <c r="Q328" s="65"/>
      <c r="R328" s="66"/>
      <c r="S328" s="67"/>
      <c r="T328" s="68"/>
      <c r="U328" s="65"/>
      <c r="V328" s="69">
        <f t="shared" si="43"/>
        <v>0</v>
      </c>
      <c r="W328" s="135"/>
      <c r="X328" s="70"/>
      <c r="Y328" s="70"/>
      <c r="Z328" s="70"/>
      <c r="AA328" s="71"/>
      <c r="AB328" s="71"/>
      <c r="AC328" s="71"/>
      <c r="AD328" s="173"/>
      <c r="AE328" s="136"/>
      <c r="AF328" s="70"/>
      <c r="AG328" s="65"/>
      <c r="AH328" s="57"/>
      <c r="AI328" s="57"/>
      <c r="AJ328" s="57"/>
      <c r="AK328" s="57"/>
      <c r="AL328" s="72" t="str">
        <f t="shared" si="42"/>
        <v>-</v>
      </c>
      <c r="AN328" s="112">
        <f>IF(SUMPRODUCT((A$14:A328=A328)*(B$14:B328=B328)*(D$14:D328=D328))&gt;1,0,1)</f>
        <v>0</v>
      </c>
      <c r="AO328" s="73">
        <f t="shared" si="38"/>
        <v>1</v>
      </c>
      <c r="AP328" s="73">
        <f t="shared" si="39"/>
        <v>1</v>
      </c>
      <c r="AQ328" s="74">
        <f>IF(ISBLANK(G328),1,IFERROR(VLOOKUP(G328,Tipo!$C$12:$C$27,1,FALSE),"NO"))</f>
        <v>1</v>
      </c>
      <c r="AR328" s="73">
        <f t="shared" si="40"/>
        <v>1</v>
      </c>
      <c r="AS328" s="73">
        <f>IF(ISBLANK(K328),1,IFERROR(VLOOKUP(K328,Eje_Pilar_Prop!C310:C411,1,FALSE),"NO"))</f>
        <v>1</v>
      </c>
      <c r="AT328" s="73">
        <f t="shared" si="37"/>
        <v>1</v>
      </c>
      <c r="AU328" s="38">
        <f t="shared" si="41"/>
        <v>1</v>
      </c>
      <c r="AV328" s="73">
        <f t="shared" si="36"/>
        <v>1</v>
      </c>
    </row>
    <row r="329" spans="1:48" ht="45" customHeight="1">
      <c r="A329" s="57"/>
      <c r="B329" s="71"/>
      <c r="C329" s="121"/>
      <c r="D329" s="58"/>
      <c r="E329" s="75"/>
      <c r="F329" s="58"/>
      <c r="G329" s="59"/>
      <c r="H329" s="60"/>
      <c r="I329" s="61"/>
      <c r="J329" s="186"/>
      <c r="K329" s="62"/>
      <c r="L329" s="63" t="str">
        <f>IF(ISERROR(VLOOKUP(K329,Eje_Pilar_Prop!$C$2:$E$104,2,FALSE))," ",VLOOKUP(K329,Eje_Pilar_Prop!$C$2:$E$104,2,FALSE))</f>
        <v xml:space="preserve"> </v>
      </c>
      <c r="M329" s="63" t="str">
        <f>IF(ISERROR(VLOOKUP(K329,Eje_Pilar_Prop!$C$2:$E$104,3,FALSE))," ",VLOOKUP(K329,Eje_Pilar_Prop!$C$2:$E$104,3,FALSE))</f>
        <v xml:space="preserve"> </v>
      </c>
      <c r="N329" s="64"/>
      <c r="O329" s="173"/>
      <c r="P329" s="60"/>
      <c r="Q329" s="65"/>
      <c r="R329" s="66"/>
      <c r="S329" s="67"/>
      <c r="T329" s="68"/>
      <c r="U329" s="65"/>
      <c r="V329" s="69">
        <f t="shared" si="43"/>
        <v>0</v>
      </c>
      <c r="W329" s="135"/>
      <c r="X329" s="70"/>
      <c r="Y329" s="70"/>
      <c r="Z329" s="70"/>
      <c r="AA329" s="71"/>
      <c r="AB329" s="71"/>
      <c r="AC329" s="71"/>
      <c r="AD329" s="173"/>
      <c r="AE329" s="136"/>
      <c r="AF329" s="70"/>
      <c r="AG329" s="65"/>
      <c r="AH329" s="57"/>
      <c r="AI329" s="57"/>
      <c r="AJ329" s="57"/>
      <c r="AK329" s="57"/>
      <c r="AL329" s="72" t="str">
        <f t="shared" si="42"/>
        <v>-</v>
      </c>
      <c r="AN329" s="112">
        <f>IF(SUMPRODUCT((A$14:A329=A329)*(B$14:B329=B329)*(D$14:D329=D329))&gt;1,0,1)</f>
        <v>0</v>
      </c>
      <c r="AO329" s="73">
        <f t="shared" si="38"/>
        <v>1</v>
      </c>
      <c r="AP329" s="73">
        <f t="shared" si="39"/>
        <v>1</v>
      </c>
      <c r="AQ329" s="74">
        <f>IF(ISBLANK(G329),1,IFERROR(VLOOKUP(G329,Tipo!$C$12:$C$27,1,FALSE),"NO"))</f>
        <v>1</v>
      </c>
      <c r="AR329" s="73">
        <f t="shared" si="40"/>
        <v>1</v>
      </c>
      <c r="AS329" s="73">
        <f>IF(ISBLANK(K329),1,IFERROR(VLOOKUP(K329,Eje_Pilar_Prop!C311:C412,1,FALSE),"NO"))</f>
        <v>1</v>
      </c>
      <c r="AT329" s="73">
        <f t="shared" si="37"/>
        <v>1</v>
      </c>
      <c r="AU329" s="38">
        <f t="shared" si="41"/>
        <v>1</v>
      </c>
      <c r="AV329" s="73">
        <f t="shared" si="36"/>
        <v>1</v>
      </c>
    </row>
    <row r="330" spans="1:48" ht="45" customHeight="1">
      <c r="A330" s="57"/>
      <c r="B330" s="71"/>
      <c r="C330" s="121"/>
      <c r="D330" s="58"/>
      <c r="E330" s="75"/>
      <c r="F330" s="58"/>
      <c r="G330" s="59"/>
      <c r="H330" s="60"/>
      <c r="I330" s="61"/>
      <c r="J330" s="186"/>
      <c r="K330" s="62"/>
      <c r="L330" s="63" t="str">
        <f>IF(ISERROR(VLOOKUP(K330,Eje_Pilar_Prop!$C$2:$E$104,2,FALSE))," ",VLOOKUP(K330,Eje_Pilar_Prop!$C$2:$E$104,2,FALSE))</f>
        <v xml:space="preserve"> </v>
      </c>
      <c r="M330" s="63" t="str">
        <f>IF(ISERROR(VLOOKUP(K330,Eje_Pilar_Prop!$C$2:$E$104,3,FALSE))," ",VLOOKUP(K330,Eje_Pilar_Prop!$C$2:$E$104,3,FALSE))</f>
        <v xml:space="preserve"> </v>
      </c>
      <c r="N330" s="64"/>
      <c r="O330" s="173"/>
      <c r="P330" s="60"/>
      <c r="Q330" s="65"/>
      <c r="R330" s="66"/>
      <c r="S330" s="67"/>
      <c r="T330" s="68"/>
      <c r="U330" s="65"/>
      <c r="V330" s="69">
        <f t="shared" si="43"/>
        <v>0</v>
      </c>
      <c r="W330" s="135"/>
      <c r="X330" s="70"/>
      <c r="Y330" s="70"/>
      <c r="Z330" s="70"/>
      <c r="AA330" s="71"/>
      <c r="AB330" s="71"/>
      <c r="AC330" s="71"/>
      <c r="AD330" s="173"/>
      <c r="AE330" s="136"/>
      <c r="AF330" s="70"/>
      <c r="AG330" s="65"/>
      <c r="AH330" s="57"/>
      <c r="AI330" s="57"/>
      <c r="AJ330" s="57"/>
      <c r="AK330" s="57"/>
      <c r="AL330" s="72" t="str">
        <f t="shared" si="42"/>
        <v>-</v>
      </c>
      <c r="AN330" s="112">
        <f>IF(SUMPRODUCT((A$14:A330=A330)*(B$14:B330=B330)*(D$14:D330=D330))&gt;1,0,1)</f>
        <v>0</v>
      </c>
      <c r="AO330" s="73">
        <f t="shared" si="38"/>
        <v>1</v>
      </c>
      <c r="AP330" s="73">
        <f t="shared" si="39"/>
        <v>1</v>
      </c>
      <c r="AQ330" s="74">
        <f>IF(ISBLANK(G330),1,IFERROR(VLOOKUP(G330,Tipo!$C$12:$C$27,1,FALSE),"NO"))</f>
        <v>1</v>
      </c>
      <c r="AR330" s="73">
        <f t="shared" si="40"/>
        <v>1</v>
      </c>
      <c r="AS330" s="73">
        <f>IF(ISBLANK(K330),1,IFERROR(VLOOKUP(K330,Eje_Pilar_Prop!C312:C413,1,FALSE),"NO"))</f>
        <v>1</v>
      </c>
      <c r="AT330" s="73">
        <f t="shared" si="37"/>
        <v>1</v>
      </c>
      <c r="AU330" s="38">
        <f t="shared" si="41"/>
        <v>1</v>
      </c>
      <c r="AV330" s="73">
        <f t="shared" si="36"/>
        <v>1</v>
      </c>
    </row>
    <row r="331" spans="1:48" ht="45" customHeight="1">
      <c r="A331" s="57"/>
      <c r="B331" s="71"/>
      <c r="C331" s="121"/>
      <c r="D331" s="58"/>
      <c r="E331" s="75"/>
      <c r="F331" s="58"/>
      <c r="G331" s="59"/>
      <c r="H331" s="60"/>
      <c r="I331" s="61"/>
      <c r="J331" s="186"/>
      <c r="K331" s="62"/>
      <c r="L331" s="63" t="str">
        <f>IF(ISERROR(VLOOKUP(K331,Eje_Pilar_Prop!$C$2:$E$104,2,FALSE))," ",VLOOKUP(K331,Eje_Pilar_Prop!$C$2:$E$104,2,FALSE))</f>
        <v xml:space="preserve"> </v>
      </c>
      <c r="M331" s="63" t="str">
        <f>IF(ISERROR(VLOOKUP(K331,Eje_Pilar_Prop!$C$2:$E$104,3,FALSE))," ",VLOOKUP(K331,Eje_Pilar_Prop!$C$2:$E$104,3,FALSE))</f>
        <v xml:space="preserve"> </v>
      </c>
      <c r="N331" s="64"/>
      <c r="O331" s="173"/>
      <c r="P331" s="60"/>
      <c r="Q331" s="65"/>
      <c r="R331" s="66"/>
      <c r="S331" s="67"/>
      <c r="T331" s="68"/>
      <c r="U331" s="65"/>
      <c r="V331" s="69">
        <f t="shared" si="43"/>
        <v>0</v>
      </c>
      <c r="W331" s="135"/>
      <c r="X331" s="70"/>
      <c r="Y331" s="70"/>
      <c r="Z331" s="70"/>
      <c r="AA331" s="71"/>
      <c r="AB331" s="71"/>
      <c r="AC331" s="71"/>
      <c r="AD331" s="173"/>
      <c r="AE331" s="136"/>
      <c r="AF331" s="70"/>
      <c r="AG331" s="65"/>
      <c r="AH331" s="57"/>
      <c r="AI331" s="57"/>
      <c r="AJ331" s="57"/>
      <c r="AK331" s="57"/>
      <c r="AL331" s="72" t="str">
        <f t="shared" si="42"/>
        <v>-</v>
      </c>
      <c r="AN331" s="112">
        <f>IF(SUMPRODUCT((A$14:A331=A331)*(B$14:B331=B331)*(D$14:D331=D331))&gt;1,0,1)</f>
        <v>0</v>
      </c>
      <c r="AO331" s="73">
        <f t="shared" si="38"/>
        <v>1</v>
      </c>
      <c r="AP331" s="73">
        <f t="shared" si="39"/>
        <v>1</v>
      </c>
      <c r="AQ331" s="74">
        <f>IF(ISBLANK(G331),1,IFERROR(VLOOKUP(G331,Tipo!$C$12:$C$27,1,FALSE),"NO"))</f>
        <v>1</v>
      </c>
      <c r="AR331" s="73">
        <f t="shared" si="40"/>
        <v>1</v>
      </c>
      <c r="AS331" s="73">
        <f>IF(ISBLANK(K331),1,IFERROR(VLOOKUP(K331,Eje_Pilar_Prop!C313:C414,1,FALSE),"NO"))</f>
        <v>1</v>
      </c>
      <c r="AT331" s="73">
        <f t="shared" si="37"/>
        <v>1</v>
      </c>
      <c r="AU331" s="38">
        <f t="shared" si="41"/>
        <v>1</v>
      </c>
      <c r="AV331" s="73">
        <f t="shared" si="36"/>
        <v>1</v>
      </c>
    </row>
    <row r="332" spans="1:48" ht="45" customHeight="1">
      <c r="A332" s="57"/>
      <c r="B332" s="71"/>
      <c r="C332" s="121"/>
      <c r="D332" s="58"/>
      <c r="E332" s="75"/>
      <c r="F332" s="58"/>
      <c r="G332" s="59"/>
      <c r="H332" s="60"/>
      <c r="I332" s="61"/>
      <c r="J332" s="186"/>
      <c r="K332" s="62"/>
      <c r="L332" s="63" t="str">
        <f>IF(ISERROR(VLOOKUP(K332,Eje_Pilar_Prop!$C$2:$E$104,2,FALSE))," ",VLOOKUP(K332,Eje_Pilar_Prop!$C$2:$E$104,2,FALSE))</f>
        <v xml:space="preserve"> </v>
      </c>
      <c r="M332" s="63" t="str">
        <f>IF(ISERROR(VLOOKUP(K332,Eje_Pilar_Prop!$C$2:$E$104,3,FALSE))," ",VLOOKUP(K332,Eje_Pilar_Prop!$C$2:$E$104,3,FALSE))</f>
        <v xml:space="preserve"> </v>
      </c>
      <c r="N332" s="64"/>
      <c r="O332" s="173"/>
      <c r="P332" s="60"/>
      <c r="Q332" s="65"/>
      <c r="R332" s="66"/>
      <c r="S332" s="67"/>
      <c r="T332" s="68"/>
      <c r="U332" s="65"/>
      <c r="V332" s="69">
        <f t="shared" si="43"/>
        <v>0</v>
      </c>
      <c r="W332" s="135"/>
      <c r="X332" s="70"/>
      <c r="Y332" s="70"/>
      <c r="Z332" s="70"/>
      <c r="AA332" s="71"/>
      <c r="AB332" s="71"/>
      <c r="AC332" s="71"/>
      <c r="AD332" s="173"/>
      <c r="AE332" s="136"/>
      <c r="AF332" s="70"/>
      <c r="AG332" s="65"/>
      <c r="AH332" s="57"/>
      <c r="AI332" s="57"/>
      <c r="AJ332" s="57"/>
      <c r="AK332" s="57"/>
      <c r="AL332" s="72" t="str">
        <f t="shared" si="42"/>
        <v>-</v>
      </c>
      <c r="AN332" s="112">
        <f>IF(SUMPRODUCT((A$14:A332=A332)*(B$14:B332=B332)*(D$14:D332=D332))&gt;1,0,1)</f>
        <v>0</v>
      </c>
      <c r="AO332" s="73">
        <f t="shared" si="38"/>
        <v>1</v>
      </c>
      <c r="AP332" s="73">
        <f t="shared" si="39"/>
        <v>1</v>
      </c>
      <c r="AQ332" s="74">
        <f>IF(ISBLANK(G332),1,IFERROR(VLOOKUP(G332,Tipo!$C$12:$C$27,1,FALSE),"NO"))</f>
        <v>1</v>
      </c>
      <c r="AR332" s="73">
        <f t="shared" si="40"/>
        <v>1</v>
      </c>
      <c r="AS332" s="73">
        <f>IF(ISBLANK(K332),1,IFERROR(VLOOKUP(K332,Eje_Pilar_Prop!C314:C415,1,FALSE),"NO"))</f>
        <v>1</v>
      </c>
      <c r="AT332" s="73">
        <f t="shared" si="37"/>
        <v>1</v>
      </c>
      <c r="AU332" s="38">
        <f t="shared" si="41"/>
        <v>1</v>
      </c>
      <c r="AV332" s="73">
        <f t="shared" si="36"/>
        <v>1</v>
      </c>
    </row>
    <row r="333" spans="1:48" ht="45" customHeight="1">
      <c r="A333" s="57"/>
      <c r="B333" s="71"/>
      <c r="C333" s="121"/>
      <c r="D333" s="58"/>
      <c r="E333" s="75"/>
      <c r="F333" s="58"/>
      <c r="G333" s="59"/>
      <c r="H333" s="60"/>
      <c r="I333" s="61"/>
      <c r="J333" s="186"/>
      <c r="K333" s="62"/>
      <c r="L333" s="63" t="str">
        <f>IF(ISERROR(VLOOKUP(K333,Eje_Pilar_Prop!$C$2:$E$104,2,FALSE))," ",VLOOKUP(K333,Eje_Pilar_Prop!$C$2:$E$104,2,FALSE))</f>
        <v xml:space="preserve"> </v>
      </c>
      <c r="M333" s="63" t="str">
        <f>IF(ISERROR(VLOOKUP(K333,Eje_Pilar_Prop!$C$2:$E$104,3,FALSE))," ",VLOOKUP(K333,Eje_Pilar_Prop!$C$2:$E$104,3,FALSE))</f>
        <v xml:space="preserve"> </v>
      </c>
      <c r="N333" s="64"/>
      <c r="O333" s="173"/>
      <c r="P333" s="60"/>
      <c r="Q333" s="65"/>
      <c r="R333" s="66"/>
      <c r="S333" s="67"/>
      <c r="T333" s="68"/>
      <c r="U333" s="65"/>
      <c r="V333" s="69">
        <f t="shared" si="43"/>
        <v>0</v>
      </c>
      <c r="W333" s="135"/>
      <c r="X333" s="70"/>
      <c r="Y333" s="70"/>
      <c r="Z333" s="70"/>
      <c r="AA333" s="71"/>
      <c r="AB333" s="71"/>
      <c r="AC333" s="71"/>
      <c r="AD333" s="173"/>
      <c r="AE333" s="136"/>
      <c r="AF333" s="70"/>
      <c r="AG333" s="65"/>
      <c r="AH333" s="57"/>
      <c r="AI333" s="57"/>
      <c r="AJ333" s="57"/>
      <c r="AK333" s="57"/>
      <c r="AL333" s="72" t="str">
        <f t="shared" si="42"/>
        <v>-</v>
      </c>
      <c r="AN333" s="112">
        <f>IF(SUMPRODUCT((A$14:A333=A333)*(B$14:B333=B333)*(D$14:D333=D333))&gt;1,0,1)</f>
        <v>0</v>
      </c>
      <c r="AO333" s="73">
        <f t="shared" si="38"/>
        <v>1</v>
      </c>
      <c r="AP333" s="73">
        <f t="shared" si="39"/>
        <v>1</v>
      </c>
      <c r="AQ333" s="74">
        <f>IF(ISBLANK(G333),1,IFERROR(VLOOKUP(G333,Tipo!$C$12:$C$27,1,FALSE),"NO"))</f>
        <v>1</v>
      </c>
      <c r="AR333" s="73">
        <f t="shared" si="40"/>
        <v>1</v>
      </c>
      <c r="AS333" s="73">
        <f>IF(ISBLANK(K333),1,IFERROR(VLOOKUP(K333,Eje_Pilar_Prop!C315:C416,1,FALSE),"NO"))</f>
        <v>1</v>
      </c>
      <c r="AT333" s="73">
        <f t="shared" si="37"/>
        <v>1</v>
      </c>
      <c r="AU333" s="38">
        <f t="shared" si="41"/>
        <v>1</v>
      </c>
      <c r="AV333" s="73">
        <f t="shared" si="36"/>
        <v>1</v>
      </c>
    </row>
    <row r="334" spans="1:48" ht="45" customHeight="1">
      <c r="A334" s="57"/>
      <c r="B334" s="71"/>
      <c r="C334" s="121"/>
      <c r="D334" s="58"/>
      <c r="E334" s="75"/>
      <c r="F334" s="58"/>
      <c r="G334" s="59"/>
      <c r="H334" s="60"/>
      <c r="I334" s="61"/>
      <c r="J334" s="186"/>
      <c r="K334" s="62"/>
      <c r="L334" s="63" t="str">
        <f>IF(ISERROR(VLOOKUP(K334,Eje_Pilar_Prop!$C$2:$E$104,2,FALSE))," ",VLOOKUP(K334,Eje_Pilar_Prop!$C$2:$E$104,2,FALSE))</f>
        <v xml:space="preserve"> </v>
      </c>
      <c r="M334" s="63" t="str">
        <f>IF(ISERROR(VLOOKUP(K334,Eje_Pilar_Prop!$C$2:$E$104,3,FALSE))," ",VLOOKUP(K334,Eje_Pilar_Prop!$C$2:$E$104,3,FALSE))</f>
        <v xml:space="preserve"> </v>
      </c>
      <c r="N334" s="64"/>
      <c r="O334" s="173"/>
      <c r="P334" s="60"/>
      <c r="Q334" s="65"/>
      <c r="R334" s="66"/>
      <c r="S334" s="67"/>
      <c r="T334" s="68"/>
      <c r="U334" s="65"/>
      <c r="V334" s="69">
        <f t="shared" si="43"/>
        <v>0</v>
      </c>
      <c r="W334" s="135"/>
      <c r="X334" s="70"/>
      <c r="Y334" s="70"/>
      <c r="Z334" s="70"/>
      <c r="AA334" s="71"/>
      <c r="AB334" s="71"/>
      <c r="AC334" s="71"/>
      <c r="AD334" s="173"/>
      <c r="AE334" s="136"/>
      <c r="AF334" s="70"/>
      <c r="AG334" s="65"/>
      <c r="AH334" s="57"/>
      <c r="AI334" s="57"/>
      <c r="AJ334" s="57"/>
      <c r="AK334" s="57"/>
      <c r="AL334" s="72" t="str">
        <f t="shared" si="42"/>
        <v>-</v>
      </c>
      <c r="AN334" s="112">
        <f>IF(SUMPRODUCT((A$14:A334=A334)*(B$14:B334=B334)*(D$14:D334=D334))&gt;1,0,1)</f>
        <v>0</v>
      </c>
      <c r="AO334" s="73">
        <f t="shared" si="38"/>
        <v>1</v>
      </c>
      <c r="AP334" s="73">
        <f t="shared" si="39"/>
        <v>1</v>
      </c>
      <c r="AQ334" s="74">
        <f>IF(ISBLANK(G334),1,IFERROR(VLOOKUP(G334,Tipo!$C$12:$C$27,1,FALSE),"NO"))</f>
        <v>1</v>
      </c>
      <c r="AR334" s="73">
        <f t="shared" si="40"/>
        <v>1</v>
      </c>
      <c r="AS334" s="73">
        <f>IF(ISBLANK(K334),1,IFERROR(VLOOKUP(K334,Eje_Pilar_Prop!C316:C417,1,FALSE),"NO"))</f>
        <v>1</v>
      </c>
      <c r="AT334" s="73">
        <f t="shared" si="37"/>
        <v>1</v>
      </c>
      <c r="AU334" s="38">
        <f t="shared" si="41"/>
        <v>1</v>
      </c>
      <c r="AV334" s="73">
        <f t="shared" ref="AV334:AV397" si="44">IF(ISBLANK(J334),1,IFERROR(VLOOKUP(J334,pdd,1,FALSE),"NO"))</f>
        <v>1</v>
      </c>
    </row>
    <row r="335" spans="1:48" ht="45" customHeight="1">
      <c r="A335" s="57"/>
      <c r="B335" s="71"/>
      <c r="C335" s="121"/>
      <c r="D335" s="58"/>
      <c r="E335" s="75"/>
      <c r="F335" s="58"/>
      <c r="G335" s="59"/>
      <c r="H335" s="60"/>
      <c r="I335" s="61"/>
      <c r="J335" s="186"/>
      <c r="K335" s="62"/>
      <c r="L335" s="63" t="str">
        <f>IF(ISERROR(VLOOKUP(K335,Eje_Pilar_Prop!$C$2:$E$104,2,FALSE))," ",VLOOKUP(K335,Eje_Pilar_Prop!$C$2:$E$104,2,FALSE))</f>
        <v xml:space="preserve"> </v>
      </c>
      <c r="M335" s="63" t="str">
        <f>IF(ISERROR(VLOOKUP(K335,Eje_Pilar_Prop!$C$2:$E$104,3,FALSE))," ",VLOOKUP(K335,Eje_Pilar_Prop!$C$2:$E$104,3,FALSE))</f>
        <v xml:space="preserve"> </v>
      </c>
      <c r="N335" s="64"/>
      <c r="O335" s="173"/>
      <c r="P335" s="60"/>
      <c r="Q335" s="65"/>
      <c r="R335" s="66"/>
      <c r="S335" s="67"/>
      <c r="T335" s="68"/>
      <c r="U335" s="65"/>
      <c r="V335" s="69">
        <f t="shared" si="43"/>
        <v>0</v>
      </c>
      <c r="W335" s="135"/>
      <c r="X335" s="70"/>
      <c r="Y335" s="70"/>
      <c r="Z335" s="70"/>
      <c r="AA335" s="71"/>
      <c r="AB335" s="71"/>
      <c r="AC335" s="71"/>
      <c r="AD335" s="173"/>
      <c r="AE335" s="136"/>
      <c r="AF335" s="70"/>
      <c r="AG335" s="65"/>
      <c r="AH335" s="57"/>
      <c r="AI335" s="57"/>
      <c r="AJ335" s="57"/>
      <c r="AK335" s="57"/>
      <c r="AL335" s="72" t="str">
        <f t="shared" si="42"/>
        <v>-</v>
      </c>
      <c r="AN335" s="112">
        <f>IF(SUMPRODUCT((A$14:A335=A335)*(B$14:B335=B335)*(D$14:D335=D335))&gt;1,0,1)</f>
        <v>0</v>
      </c>
      <c r="AO335" s="73">
        <f t="shared" si="38"/>
        <v>1</v>
      </c>
      <c r="AP335" s="73">
        <f t="shared" si="39"/>
        <v>1</v>
      </c>
      <c r="AQ335" s="74">
        <f>IF(ISBLANK(G335),1,IFERROR(VLOOKUP(G335,Tipo!$C$12:$C$27,1,FALSE),"NO"))</f>
        <v>1</v>
      </c>
      <c r="AR335" s="73">
        <f t="shared" si="40"/>
        <v>1</v>
      </c>
      <c r="AS335" s="73">
        <f>IF(ISBLANK(K335),1,IFERROR(VLOOKUP(K335,Eje_Pilar_Prop!C317:C418,1,FALSE),"NO"))</f>
        <v>1</v>
      </c>
      <c r="AT335" s="73">
        <f t="shared" si="37"/>
        <v>1</v>
      </c>
      <c r="AU335" s="38">
        <f t="shared" si="41"/>
        <v>1</v>
      </c>
      <c r="AV335" s="73">
        <f t="shared" si="44"/>
        <v>1</v>
      </c>
    </row>
    <row r="336" spans="1:48" ht="45" customHeight="1">
      <c r="A336" s="57"/>
      <c r="B336" s="71"/>
      <c r="C336" s="121"/>
      <c r="D336" s="58"/>
      <c r="E336" s="75"/>
      <c r="F336" s="58"/>
      <c r="G336" s="59"/>
      <c r="H336" s="60"/>
      <c r="I336" s="61"/>
      <c r="J336" s="186"/>
      <c r="K336" s="62"/>
      <c r="L336" s="63" t="str">
        <f>IF(ISERROR(VLOOKUP(K336,Eje_Pilar_Prop!$C$2:$E$104,2,FALSE))," ",VLOOKUP(K336,Eje_Pilar_Prop!$C$2:$E$104,2,FALSE))</f>
        <v xml:space="preserve"> </v>
      </c>
      <c r="M336" s="63" t="str">
        <f>IF(ISERROR(VLOOKUP(K336,Eje_Pilar_Prop!$C$2:$E$104,3,FALSE))," ",VLOOKUP(K336,Eje_Pilar_Prop!$C$2:$E$104,3,FALSE))</f>
        <v xml:space="preserve"> </v>
      </c>
      <c r="N336" s="64"/>
      <c r="O336" s="173"/>
      <c r="P336" s="60"/>
      <c r="Q336" s="65"/>
      <c r="R336" s="66"/>
      <c r="S336" s="67"/>
      <c r="T336" s="68"/>
      <c r="U336" s="65"/>
      <c r="V336" s="69">
        <f t="shared" si="43"/>
        <v>0</v>
      </c>
      <c r="W336" s="135"/>
      <c r="X336" s="70"/>
      <c r="Y336" s="70"/>
      <c r="Z336" s="70"/>
      <c r="AA336" s="71"/>
      <c r="AB336" s="71"/>
      <c r="AC336" s="71"/>
      <c r="AD336" s="173"/>
      <c r="AE336" s="136"/>
      <c r="AF336" s="70"/>
      <c r="AG336" s="65"/>
      <c r="AH336" s="57"/>
      <c r="AI336" s="57"/>
      <c r="AJ336" s="57"/>
      <c r="AK336" s="57"/>
      <c r="AL336" s="72" t="str">
        <f t="shared" si="42"/>
        <v>-</v>
      </c>
      <c r="AN336" s="112">
        <f>IF(SUMPRODUCT((A$14:A336=A336)*(B$14:B336=B336)*(D$14:D336=D336))&gt;1,0,1)</f>
        <v>0</v>
      </c>
      <c r="AO336" s="73">
        <f t="shared" si="38"/>
        <v>1</v>
      </c>
      <c r="AP336" s="73">
        <f t="shared" si="39"/>
        <v>1</v>
      </c>
      <c r="AQ336" s="74">
        <f>IF(ISBLANK(G336),1,IFERROR(VLOOKUP(G336,Tipo!$C$12:$C$27,1,FALSE),"NO"))</f>
        <v>1</v>
      </c>
      <c r="AR336" s="73">
        <f t="shared" si="40"/>
        <v>1</v>
      </c>
      <c r="AS336" s="73">
        <f>IF(ISBLANK(K336),1,IFERROR(VLOOKUP(K336,Eje_Pilar_Prop!C318:C419,1,FALSE),"NO"))</f>
        <v>1</v>
      </c>
      <c r="AT336" s="73">
        <f t="shared" si="37"/>
        <v>1</v>
      </c>
      <c r="AU336" s="38">
        <f t="shared" si="41"/>
        <v>1</v>
      </c>
      <c r="AV336" s="73">
        <f t="shared" si="44"/>
        <v>1</v>
      </c>
    </row>
    <row r="337" spans="1:48" ht="45" customHeight="1">
      <c r="A337" s="57"/>
      <c r="B337" s="71"/>
      <c r="C337" s="121"/>
      <c r="D337" s="58"/>
      <c r="E337" s="75"/>
      <c r="F337" s="58"/>
      <c r="G337" s="59"/>
      <c r="H337" s="60"/>
      <c r="I337" s="61"/>
      <c r="J337" s="186"/>
      <c r="K337" s="62"/>
      <c r="L337" s="63" t="str">
        <f>IF(ISERROR(VLOOKUP(K337,Eje_Pilar_Prop!$C$2:$E$104,2,FALSE))," ",VLOOKUP(K337,Eje_Pilar_Prop!$C$2:$E$104,2,FALSE))</f>
        <v xml:space="preserve"> </v>
      </c>
      <c r="M337" s="63" t="str">
        <f>IF(ISERROR(VLOOKUP(K337,Eje_Pilar_Prop!$C$2:$E$104,3,FALSE))," ",VLOOKUP(K337,Eje_Pilar_Prop!$C$2:$E$104,3,FALSE))</f>
        <v xml:space="preserve"> </v>
      </c>
      <c r="N337" s="64"/>
      <c r="O337" s="173"/>
      <c r="P337" s="60"/>
      <c r="Q337" s="65"/>
      <c r="R337" s="66"/>
      <c r="S337" s="67"/>
      <c r="T337" s="68"/>
      <c r="U337" s="65"/>
      <c r="V337" s="69">
        <f t="shared" si="43"/>
        <v>0</v>
      </c>
      <c r="W337" s="135"/>
      <c r="X337" s="70"/>
      <c r="Y337" s="70"/>
      <c r="Z337" s="70"/>
      <c r="AA337" s="71"/>
      <c r="AB337" s="71"/>
      <c r="AC337" s="71"/>
      <c r="AD337" s="173"/>
      <c r="AE337" s="136"/>
      <c r="AF337" s="70"/>
      <c r="AG337" s="65"/>
      <c r="AH337" s="57"/>
      <c r="AI337" s="57"/>
      <c r="AJ337" s="57"/>
      <c r="AK337" s="57"/>
      <c r="AL337" s="72" t="str">
        <f t="shared" si="42"/>
        <v>-</v>
      </c>
      <c r="AN337" s="112">
        <f>IF(SUMPRODUCT((A$14:A337=A337)*(B$14:B337=B337)*(D$14:D337=D337))&gt;1,0,1)</f>
        <v>0</v>
      </c>
      <c r="AO337" s="73">
        <f t="shared" si="38"/>
        <v>1</v>
      </c>
      <c r="AP337" s="73">
        <f t="shared" si="39"/>
        <v>1</v>
      </c>
      <c r="AQ337" s="74">
        <f>IF(ISBLANK(G337),1,IFERROR(VLOOKUP(G337,Tipo!$C$12:$C$27,1,FALSE),"NO"))</f>
        <v>1</v>
      </c>
      <c r="AR337" s="73">
        <f t="shared" si="40"/>
        <v>1</v>
      </c>
      <c r="AS337" s="73">
        <f>IF(ISBLANK(K337),1,IFERROR(VLOOKUP(K337,Eje_Pilar_Prop!C319:C420,1,FALSE),"NO"))</f>
        <v>1</v>
      </c>
      <c r="AT337" s="73">
        <f t="shared" si="37"/>
        <v>1</v>
      </c>
      <c r="AU337" s="38">
        <f t="shared" si="41"/>
        <v>1</v>
      </c>
      <c r="AV337" s="73">
        <f t="shared" si="44"/>
        <v>1</v>
      </c>
    </row>
    <row r="338" spans="1:48" ht="45" customHeight="1">
      <c r="A338" s="57"/>
      <c r="B338" s="71"/>
      <c r="C338" s="121"/>
      <c r="D338" s="58"/>
      <c r="E338" s="75"/>
      <c r="F338" s="58"/>
      <c r="G338" s="59"/>
      <c r="H338" s="60"/>
      <c r="I338" s="61"/>
      <c r="J338" s="186"/>
      <c r="K338" s="62"/>
      <c r="L338" s="63" t="str">
        <f>IF(ISERROR(VLOOKUP(K338,Eje_Pilar_Prop!$C$2:$E$104,2,FALSE))," ",VLOOKUP(K338,Eje_Pilar_Prop!$C$2:$E$104,2,FALSE))</f>
        <v xml:space="preserve"> </v>
      </c>
      <c r="M338" s="63" t="str">
        <f>IF(ISERROR(VLOOKUP(K338,Eje_Pilar_Prop!$C$2:$E$104,3,FALSE))," ",VLOOKUP(K338,Eje_Pilar_Prop!$C$2:$E$104,3,FALSE))</f>
        <v xml:space="preserve"> </v>
      </c>
      <c r="N338" s="64"/>
      <c r="O338" s="173"/>
      <c r="P338" s="60"/>
      <c r="Q338" s="65"/>
      <c r="R338" s="66"/>
      <c r="S338" s="67"/>
      <c r="T338" s="68"/>
      <c r="U338" s="65"/>
      <c r="V338" s="69">
        <f t="shared" si="43"/>
        <v>0</v>
      </c>
      <c r="W338" s="135"/>
      <c r="X338" s="70"/>
      <c r="Y338" s="70"/>
      <c r="Z338" s="70"/>
      <c r="AA338" s="71"/>
      <c r="AB338" s="71"/>
      <c r="AC338" s="71"/>
      <c r="AD338" s="173"/>
      <c r="AE338" s="136"/>
      <c r="AF338" s="70"/>
      <c r="AG338" s="65"/>
      <c r="AH338" s="57"/>
      <c r="AI338" s="57"/>
      <c r="AJ338" s="57"/>
      <c r="AK338" s="57"/>
      <c r="AL338" s="72" t="str">
        <f t="shared" si="42"/>
        <v>-</v>
      </c>
      <c r="AN338" s="112">
        <f>IF(SUMPRODUCT((A$14:A338=A338)*(B$14:B338=B338)*(D$14:D338=D338))&gt;1,0,1)</f>
        <v>0</v>
      </c>
      <c r="AO338" s="73">
        <f t="shared" si="38"/>
        <v>1</v>
      </c>
      <c r="AP338" s="73">
        <f t="shared" si="39"/>
        <v>1</v>
      </c>
      <c r="AQ338" s="74">
        <f>IF(ISBLANK(G338),1,IFERROR(VLOOKUP(G338,Tipo!$C$12:$C$27,1,FALSE),"NO"))</f>
        <v>1</v>
      </c>
      <c r="AR338" s="73">
        <f t="shared" si="40"/>
        <v>1</v>
      </c>
      <c r="AS338" s="73">
        <f>IF(ISBLANK(K338),1,IFERROR(VLOOKUP(K338,Eje_Pilar_Prop!C320:C421,1,FALSE),"NO"))</f>
        <v>1</v>
      </c>
      <c r="AT338" s="73">
        <f t="shared" si="37"/>
        <v>1</v>
      </c>
      <c r="AU338" s="38">
        <f t="shared" si="41"/>
        <v>1</v>
      </c>
      <c r="AV338" s="73">
        <f t="shared" si="44"/>
        <v>1</v>
      </c>
    </row>
    <row r="339" spans="1:48" ht="45" customHeight="1">
      <c r="A339" s="57"/>
      <c r="B339" s="71"/>
      <c r="C339" s="121"/>
      <c r="D339" s="58"/>
      <c r="E339" s="75"/>
      <c r="F339" s="58"/>
      <c r="G339" s="59"/>
      <c r="H339" s="60"/>
      <c r="I339" s="61"/>
      <c r="J339" s="186"/>
      <c r="K339" s="62"/>
      <c r="L339" s="63" t="str">
        <f>IF(ISERROR(VLOOKUP(K339,Eje_Pilar_Prop!$C$2:$E$104,2,FALSE))," ",VLOOKUP(K339,Eje_Pilar_Prop!$C$2:$E$104,2,FALSE))</f>
        <v xml:space="preserve"> </v>
      </c>
      <c r="M339" s="63" t="str">
        <f>IF(ISERROR(VLOOKUP(K339,Eje_Pilar_Prop!$C$2:$E$104,3,FALSE))," ",VLOOKUP(K339,Eje_Pilar_Prop!$C$2:$E$104,3,FALSE))</f>
        <v xml:space="preserve"> </v>
      </c>
      <c r="N339" s="64"/>
      <c r="O339" s="173"/>
      <c r="P339" s="60"/>
      <c r="Q339" s="65"/>
      <c r="R339" s="66"/>
      <c r="S339" s="67"/>
      <c r="T339" s="68"/>
      <c r="U339" s="65"/>
      <c r="V339" s="69">
        <f t="shared" si="43"/>
        <v>0</v>
      </c>
      <c r="W339" s="135"/>
      <c r="X339" s="70"/>
      <c r="Y339" s="70"/>
      <c r="Z339" s="70"/>
      <c r="AA339" s="71"/>
      <c r="AB339" s="71"/>
      <c r="AC339" s="71"/>
      <c r="AD339" s="173"/>
      <c r="AE339" s="136"/>
      <c r="AF339" s="70"/>
      <c r="AG339" s="65"/>
      <c r="AH339" s="57"/>
      <c r="AI339" s="57"/>
      <c r="AJ339" s="57"/>
      <c r="AK339" s="57"/>
      <c r="AL339" s="72" t="str">
        <f t="shared" si="42"/>
        <v>-</v>
      </c>
      <c r="AN339" s="112">
        <f>IF(SUMPRODUCT((A$14:A339=A339)*(B$14:B339=B339)*(D$14:D339=D339))&gt;1,0,1)</f>
        <v>0</v>
      </c>
      <c r="AO339" s="73">
        <f t="shared" si="38"/>
        <v>1</v>
      </c>
      <c r="AP339" s="73">
        <f t="shared" si="39"/>
        <v>1</v>
      </c>
      <c r="AQ339" s="74">
        <f>IF(ISBLANK(G339),1,IFERROR(VLOOKUP(G339,Tipo!$C$12:$C$27,1,FALSE),"NO"))</f>
        <v>1</v>
      </c>
      <c r="AR339" s="73">
        <f t="shared" si="40"/>
        <v>1</v>
      </c>
      <c r="AS339" s="73">
        <f>IF(ISBLANK(K339),1,IFERROR(VLOOKUP(K339,Eje_Pilar_Prop!C321:C422,1,FALSE),"NO"))</f>
        <v>1</v>
      </c>
      <c r="AT339" s="73">
        <f t="shared" si="37"/>
        <v>1</v>
      </c>
      <c r="AU339" s="38">
        <f t="shared" si="41"/>
        <v>1</v>
      </c>
      <c r="AV339" s="73">
        <f t="shared" si="44"/>
        <v>1</v>
      </c>
    </row>
    <row r="340" spans="1:48" ht="45" customHeight="1">
      <c r="A340" s="57"/>
      <c r="B340" s="71"/>
      <c r="C340" s="121"/>
      <c r="D340" s="58"/>
      <c r="E340" s="75"/>
      <c r="F340" s="58"/>
      <c r="G340" s="59"/>
      <c r="H340" s="60"/>
      <c r="I340" s="61"/>
      <c r="J340" s="186"/>
      <c r="K340" s="62"/>
      <c r="L340" s="63" t="str">
        <f>IF(ISERROR(VLOOKUP(K340,Eje_Pilar_Prop!$C$2:$E$104,2,FALSE))," ",VLOOKUP(K340,Eje_Pilar_Prop!$C$2:$E$104,2,FALSE))</f>
        <v xml:space="preserve"> </v>
      </c>
      <c r="M340" s="63" t="str">
        <f>IF(ISERROR(VLOOKUP(K340,Eje_Pilar_Prop!$C$2:$E$104,3,FALSE))," ",VLOOKUP(K340,Eje_Pilar_Prop!$C$2:$E$104,3,FALSE))</f>
        <v xml:space="preserve"> </v>
      </c>
      <c r="N340" s="64"/>
      <c r="O340" s="173"/>
      <c r="P340" s="60"/>
      <c r="Q340" s="65"/>
      <c r="R340" s="66"/>
      <c r="S340" s="67"/>
      <c r="T340" s="68"/>
      <c r="U340" s="65"/>
      <c r="V340" s="69">
        <f t="shared" si="43"/>
        <v>0</v>
      </c>
      <c r="W340" s="135"/>
      <c r="X340" s="70"/>
      <c r="Y340" s="70"/>
      <c r="Z340" s="70"/>
      <c r="AA340" s="71"/>
      <c r="AB340" s="71"/>
      <c r="AC340" s="71"/>
      <c r="AD340" s="173"/>
      <c r="AE340" s="136"/>
      <c r="AF340" s="70"/>
      <c r="AG340" s="65"/>
      <c r="AH340" s="57"/>
      <c r="AI340" s="57"/>
      <c r="AJ340" s="57"/>
      <c r="AK340" s="57"/>
      <c r="AL340" s="72" t="str">
        <f t="shared" si="42"/>
        <v>-</v>
      </c>
      <c r="AN340" s="112">
        <f>IF(SUMPRODUCT((A$14:A340=A340)*(B$14:B340=B340)*(D$14:D340=D340))&gt;1,0,1)</f>
        <v>0</v>
      </c>
      <c r="AO340" s="73">
        <f t="shared" si="38"/>
        <v>1</v>
      </c>
      <c r="AP340" s="73">
        <f t="shared" si="39"/>
        <v>1</v>
      </c>
      <c r="AQ340" s="74">
        <f>IF(ISBLANK(G340),1,IFERROR(VLOOKUP(G340,Tipo!$C$12:$C$27,1,FALSE),"NO"))</f>
        <v>1</v>
      </c>
      <c r="AR340" s="73">
        <f t="shared" si="40"/>
        <v>1</v>
      </c>
      <c r="AS340" s="73">
        <f>IF(ISBLANK(K340),1,IFERROR(VLOOKUP(K340,Eje_Pilar_Prop!C322:C423,1,FALSE),"NO"))</f>
        <v>1</v>
      </c>
      <c r="AT340" s="73">
        <f t="shared" si="37"/>
        <v>1</v>
      </c>
      <c r="AU340" s="38">
        <f t="shared" si="41"/>
        <v>1</v>
      </c>
      <c r="AV340" s="73">
        <f t="shared" si="44"/>
        <v>1</v>
      </c>
    </row>
    <row r="341" spans="1:48" ht="45" customHeight="1">
      <c r="A341" s="57"/>
      <c r="B341" s="71"/>
      <c r="C341" s="121"/>
      <c r="D341" s="58"/>
      <c r="E341" s="75"/>
      <c r="F341" s="58"/>
      <c r="G341" s="59"/>
      <c r="H341" s="60"/>
      <c r="I341" s="61"/>
      <c r="J341" s="186"/>
      <c r="K341" s="62"/>
      <c r="L341" s="63" t="str">
        <f>IF(ISERROR(VLOOKUP(K341,Eje_Pilar_Prop!$C$2:$E$104,2,FALSE))," ",VLOOKUP(K341,Eje_Pilar_Prop!$C$2:$E$104,2,FALSE))</f>
        <v xml:space="preserve"> </v>
      </c>
      <c r="M341" s="63" t="str">
        <f>IF(ISERROR(VLOOKUP(K341,Eje_Pilar_Prop!$C$2:$E$104,3,FALSE))," ",VLOOKUP(K341,Eje_Pilar_Prop!$C$2:$E$104,3,FALSE))</f>
        <v xml:space="preserve"> </v>
      </c>
      <c r="N341" s="64"/>
      <c r="O341" s="173"/>
      <c r="P341" s="60"/>
      <c r="Q341" s="65"/>
      <c r="R341" s="66"/>
      <c r="S341" s="67"/>
      <c r="T341" s="68"/>
      <c r="U341" s="65"/>
      <c r="V341" s="69">
        <f t="shared" si="43"/>
        <v>0</v>
      </c>
      <c r="W341" s="135"/>
      <c r="X341" s="70"/>
      <c r="Y341" s="70"/>
      <c r="Z341" s="70"/>
      <c r="AA341" s="71"/>
      <c r="AB341" s="71"/>
      <c r="AC341" s="71"/>
      <c r="AD341" s="173"/>
      <c r="AE341" s="136"/>
      <c r="AF341" s="70"/>
      <c r="AG341" s="65"/>
      <c r="AH341" s="57"/>
      <c r="AI341" s="57"/>
      <c r="AJ341" s="57"/>
      <c r="AK341" s="57"/>
      <c r="AL341" s="72" t="str">
        <f t="shared" si="42"/>
        <v>-</v>
      </c>
      <c r="AN341" s="112">
        <f>IF(SUMPRODUCT((A$14:A341=A341)*(B$14:B341=B341)*(D$14:D341=D341))&gt;1,0,1)</f>
        <v>0</v>
      </c>
      <c r="AO341" s="73">
        <f t="shared" si="38"/>
        <v>1</v>
      </c>
      <c r="AP341" s="73">
        <f t="shared" si="39"/>
        <v>1</v>
      </c>
      <c r="AQ341" s="74">
        <f>IF(ISBLANK(G341),1,IFERROR(VLOOKUP(G341,Tipo!$C$12:$C$27,1,FALSE),"NO"))</f>
        <v>1</v>
      </c>
      <c r="AR341" s="73">
        <f t="shared" si="40"/>
        <v>1</v>
      </c>
      <c r="AS341" s="73">
        <f>IF(ISBLANK(K341),1,IFERROR(VLOOKUP(K341,Eje_Pilar_Prop!C323:C424,1,FALSE),"NO"))</f>
        <v>1</v>
      </c>
      <c r="AT341" s="73">
        <f t="shared" ref="AT341:AT404" si="45">IF(ISBLANK(C341),1,IFERROR(VLOOKUP(C341,SECOP,1,FALSE),"NO"))</f>
        <v>1</v>
      </c>
      <c r="AU341" s="38">
        <f t="shared" si="41"/>
        <v>1</v>
      </c>
      <c r="AV341" s="73">
        <f t="shared" si="44"/>
        <v>1</v>
      </c>
    </row>
    <row r="342" spans="1:48" ht="45" customHeight="1">
      <c r="A342" s="57"/>
      <c r="B342" s="71"/>
      <c r="C342" s="121"/>
      <c r="D342" s="58"/>
      <c r="E342" s="75"/>
      <c r="F342" s="58"/>
      <c r="G342" s="59"/>
      <c r="H342" s="60"/>
      <c r="I342" s="61"/>
      <c r="J342" s="186"/>
      <c r="K342" s="62"/>
      <c r="L342" s="63" t="str">
        <f>IF(ISERROR(VLOOKUP(K342,Eje_Pilar_Prop!$C$2:$E$104,2,FALSE))," ",VLOOKUP(K342,Eje_Pilar_Prop!$C$2:$E$104,2,FALSE))</f>
        <v xml:space="preserve"> </v>
      </c>
      <c r="M342" s="63" t="str">
        <f>IF(ISERROR(VLOOKUP(K342,Eje_Pilar_Prop!$C$2:$E$104,3,FALSE))," ",VLOOKUP(K342,Eje_Pilar_Prop!$C$2:$E$104,3,FALSE))</f>
        <v xml:space="preserve"> </v>
      </c>
      <c r="N342" s="64"/>
      <c r="O342" s="173"/>
      <c r="P342" s="60"/>
      <c r="Q342" s="65"/>
      <c r="R342" s="66"/>
      <c r="S342" s="67"/>
      <c r="T342" s="68"/>
      <c r="U342" s="65"/>
      <c r="V342" s="69">
        <f t="shared" si="43"/>
        <v>0</v>
      </c>
      <c r="W342" s="135"/>
      <c r="X342" s="70"/>
      <c r="Y342" s="70"/>
      <c r="Z342" s="70"/>
      <c r="AA342" s="71"/>
      <c r="AB342" s="71"/>
      <c r="AC342" s="71"/>
      <c r="AD342" s="173"/>
      <c r="AE342" s="136"/>
      <c r="AF342" s="70"/>
      <c r="AG342" s="65"/>
      <c r="AH342" s="57"/>
      <c r="AI342" s="57"/>
      <c r="AJ342" s="57"/>
      <c r="AK342" s="57"/>
      <c r="AL342" s="72" t="str">
        <f t="shared" si="42"/>
        <v>-</v>
      </c>
      <c r="AN342" s="112">
        <f>IF(SUMPRODUCT((A$14:A342=A342)*(B$14:B342=B342)*(D$14:D342=D342))&gt;1,0,1)</f>
        <v>0</v>
      </c>
      <c r="AO342" s="73">
        <f t="shared" si="38"/>
        <v>1</v>
      </c>
      <c r="AP342" s="73">
        <f t="shared" si="39"/>
        <v>1</v>
      </c>
      <c r="AQ342" s="74">
        <f>IF(ISBLANK(G342),1,IFERROR(VLOOKUP(G342,Tipo!$C$12:$C$27,1,FALSE),"NO"))</f>
        <v>1</v>
      </c>
      <c r="AR342" s="73">
        <f t="shared" si="40"/>
        <v>1</v>
      </c>
      <c r="AS342" s="73">
        <f>IF(ISBLANK(K342),1,IFERROR(VLOOKUP(K342,Eje_Pilar_Prop!C324:C425,1,FALSE),"NO"))</f>
        <v>1</v>
      </c>
      <c r="AT342" s="73">
        <f t="shared" si="45"/>
        <v>1</v>
      </c>
      <c r="AU342" s="38">
        <f t="shared" si="41"/>
        <v>1</v>
      </c>
      <c r="AV342" s="73">
        <f t="shared" si="44"/>
        <v>1</v>
      </c>
    </row>
    <row r="343" spans="1:48" ht="45" customHeight="1">
      <c r="A343" s="57"/>
      <c r="B343" s="71"/>
      <c r="C343" s="121"/>
      <c r="D343" s="58"/>
      <c r="E343" s="75"/>
      <c r="F343" s="58"/>
      <c r="G343" s="59"/>
      <c r="H343" s="60"/>
      <c r="I343" s="61"/>
      <c r="J343" s="186"/>
      <c r="K343" s="62"/>
      <c r="L343" s="63" t="str">
        <f>IF(ISERROR(VLOOKUP(K343,Eje_Pilar_Prop!$C$2:$E$104,2,FALSE))," ",VLOOKUP(K343,Eje_Pilar_Prop!$C$2:$E$104,2,FALSE))</f>
        <v xml:space="preserve"> </v>
      </c>
      <c r="M343" s="63" t="str">
        <f>IF(ISERROR(VLOOKUP(K343,Eje_Pilar_Prop!$C$2:$E$104,3,FALSE))," ",VLOOKUP(K343,Eje_Pilar_Prop!$C$2:$E$104,3,FALSE))</f>
        <v xml:space="preserve"> </v>
      </c>
      <c r="N343" s="64"/>
      <c r="O343" s="173"/>
      <c r="P343" s="60"/>
      <c r="Q343" s="65"/>
      <c r="R343" s="66"/>
      <c r="S343" s="67"/>
      <c r="T343" s="68"/>
      <c r="U343" s="65"/>
      <c r="V343" s="69">
        <f t="shared" si="43"/>
        <v>0</v>
      </c>
      <c r="W343" s="135"/>
      <c r="X343" s="70"/>
      <c r="Y343" s="70"/>
      <c r="Z343" s="70"/>
      <c r="AA343" s="71"/>
      <c r="AB343" s="71"/>
      <c r="AC343" s="71"/>
      <c r="AD343" s="173"/>
      <c r="AE343" s="136"/>
      <c r="AF343" s="70"/>
      <c r="AG343" s="65"/>
      <c r="AH343" s="57"/>
      <c r="AI343" s="57"/>
      <c r="AJ343" s="57"/>
      <c r="AK343" s="57"/>
      <c r="AL343" s="72" t="str">
        <f t="shared" si="42"/>
        <v>-</v>
      </c>
      <c r="AN343" s="112">
        <f>IF(SUMPRODUCT((A$14:A343=A343)*(B$14:B343=B343)*(D$14:D343=D343))&gt;1,0,1)</f>
        <v>0</v>
      </c>
      <c r="AO343" s="73">
        <f t="shared" si="38"/>
        <v>1</v>
      </c>
      <c r="AP343" s="73">
        <f t="shared" si="39"/>
        <v>1</v>
      </c>
      <c r="AQ343" s="74">
        <f>IF(ISBLANK(G343),1,IFERROR(VLOOKUP(G343,Tipo!$C$12:$C$27,1,FALSE),"NO"))</f>
        <v>1</v>
      </c>
      <c r="AR343" s="73">
        <f t="shared" si="40"/>
        <v>1</v>
      </c>
      <c r="AS343" s="73">
        <f>IF(ISBLANK(K343),1,IFERROR(VLOOKUP(K343,Eje_Pilar_Prop!C325:C426,1,FALSE),"NO"))</f>
        <v>1</v>
      </c>
      <c r="AT343" s="73">
        <f t="shared" si="45"/>
        <v>1</v>
      </c>
      <c r="AU343" s="38">
        <f t="shared" si="41"/>
        <v>1</v>
      </c>
      <c r="AV343" s="73">
        <f t="shared" si="44"/>
        <v>1</v>
      </c>
    </row>
    <row r="344" spans="1:48" ht="45" customHeight="1">
      <c r="A344" s="57"/>
      <c r="B344" s="71"/>
      <c r="C344" s="121"/>
      <c r="D344" s="58"/>
      <c r="E344" s="75"/>
      <c r="F344" s="58"/>
      <c r="G344" s="59"/>
      <c r="H344" s="60"/>
      <c r="I344" s="61"/>
      <c r="J344" s="186"/>
      <c r="K344" s="62"/>
      <c r="L344" s="63" t="str">
        <f>IF(ISERROR(VLOOKUP(K344,Eje_Pilar_Prop!$C$2:$E$104,2,FALSE))," ",VLOOKUP(K344,Eje_Pilar_Prop!$C$2:$E$104,2,FALSE))</f>
        <v xml:space="preserve"> </v>
      </c>
      <c r="M344" s="63" t="str">
        <f>IF(ISERROR(VLOOKUP(K344,Eje_Pilar_Prop!$C$2:$E$104,3,FALSE))," ",VLOOKUP(K344,Eje_Pilar_Prop!$C$2:$E$104,3,FALSE))</f>
        <v xml:space="preserve"> </v>
      </c>
      <c r="N344" s="64"/>
      <c r="O344" s="173"/>
      <c r="P344" s="60"/>
      <c r="Q344" s="65"/>
      <c r="R344" s="66"/>
      <c r="S344" s="67"/>
      <c r="T344" s="68"/>
      <c r="U344" s="65"/>
      <c r="V344" s="69">
        <f t="shared" si="43"/>
        <v>0</v>
      </c>
      <c r="W344" s="135"/>
      <c r="X344" s="70"/>
      <c r="Y344" s="70"/>
      <c r="Z344" s="70"/>
      <c r="AA344" s="71"/>
      <c r="AB344" s="71"/>
      <c r="AC344" s="71"/>
      <c r="AD344" s="173"/>
      <c r="AE344" s="136"/>
      <c r="AF344" s="70"/>
      <c r="AG344" s="65"/>
      <c r="AH344" s="57"/>
      <c r="AI344" s="57"/>
      <c r="AJ344" s="57"/>
      <c r="AK344" s="57"/>
      <c r="AL344" s="72" t="str">
        <f t="shared" si="42"/>
        <v>-</v>
      </c>
      <c r="AN344" s="112">
        <f>IF(SUMPRODUCT((A$14:A344=A344)*(B$14:B344=B344)*(D$14:D344=D344))&gt;1,0,1)</f>
        <v>0</v>
      </c>
      <c r="AO344" s="73">
        <f t="shared" ref="AO344:AO407" si="46">IF(ISBLANK(E344),1,IFERROR(VLOOKUP(E344,tipo,1,FALSE),"NO"))</f>
        <v>1</v>
      </c>
      <c r="AP344" s="73">
        <f t="shared" ref="AP344:AP407" si="47">IF(ISBLANK(F344),1,IFERROR(VLOOKUP(F344,modal,1,FALSE),"NO"))</f>
        <v>1</v>
      </c>
      <c r="AQ344" s="74">
        <f>IF(ISBLANK(G344),1,IFERROR(VLOOKUP(G344,Tipo!$C$12:$C$27,1,FALSE),"NO"))</f>
        <v>1</v>
      </c>
      <c r="AR344" s="73">
        <f t="shared" ref="AR344:AR407" si="48">IF(ISBLANK(I344),1,IFERROR(VLOOKUP(I344,afectacion,1,FALSE),"NO"))</f>
        <v>1</v>
      </c>
      <c r="AS344" s="73">
        <f>IF(ISBLANK(K344),1,IFERROR(VLOOKUP(K344,Eje_Pilar_Prop!C326:C427,1,FALSE),"NO"))</f>
        <v>1</v>
      </c>
      <c r="AT344" s="73">
        <f t="shared" si="45"/>
        <v>1</v>
      </c>
      <c r="AU344" s="38">
        <f t="shared" si="41"/>
        <v>1</v>
      </c>
      <c r="AV344" s="73">
        <f t="shared" si="44"/>
        <v>1</v>
      </c>
    </row>
    <row r="345" spans="1:48" ht="45" customHeight="1">
      <c r="A345" s="57"/>
      <c r="B345" s="71"/>
      <c r="C345" s="121"/>
      <c r="D345" s="58"/>
      <c r="E345" s="75"/>
      <c r="F345" s="58"/>
      <c r="G345" s="59"/>
      <c r="H345" s="60"/>
      <c r="I345" s="61"/>
      <c r="J345" s="186"/>
      <c r="K345" s="62"/>
      <c r="L345" s="63" t="str">
        <f>IF(ISERROR(VLOOKUP(K345,Eje_Pilar_Prop!$C$2:$E$104,2,FALSE))," ",VLOOKUP(K345,Eje_Pilar_Prop!$C$2:$E$104,2,FALSE))</f>
        <v xml:space="preserve"> </v>
      </c>
      <c r="M345" s="63" t="str">
        <f>IF(ISERROR(VLOOKUP(K345,Eje_Pilar_Prop!$C$2:$E$104,3,FALSE))," ",VLOOKUP(K345,Eje_Pilar_Prop!$C$2:$E$104,3,FALSE))</f>
        <v xml:space="preserve"> </v>
      </c>
      <c r="N345" s="64"/>
      <c r="O345" s="173"/>
      <c r="P345" s="60"/>
      <c r="Q345" s="65"/>
      <c r="R345" s="66"/>
      <c r="S345" s="67"/>
      <c r="T345" s="68"/>
      <c r="U345" s="65"/>
      <c r="V345" s="69">
        <f t="shared" si="43"/>
        <v>0</v>
      </c>
      <c r="W345" s="135"/>
      <c r="X345" s="70"/>
      <c r="Y345" s="70"/>
      <c r="Z345" s="70"/>
      <c r="AA345" s="71"/>
      <c r="AB345" s="71"/>
      <c r="AC345" s="71"/>
      <c r="AD345" s="173"/>
      <c r="AE345" s="136"/>
      <c r="AF345" s="70"/>
      <c r="AG345" s="65"/>
      <c r="AH345" s="57"/>
      <c r="AI345" s="57"/>
      <c r="AJ345" s="57"/>
      <c r="AK345" s="57"/>
      <c r="AL345" s="72" t="str">
        <f t="shared" si="42"/>
        <v>-</v>
      </c>
      <c r="AN345" s="112">
        <f>IF(SUMPRODUCT((A$14:A345=A345)*(B$14:B345=B345)*(D$14:D345=D345))&gt;1,0,1)</f>
        <v>0</v>
      </c>
      <c r="AO345" s="73">
        <f t="shared" si="46"/>
        <v>1</v>
      </c>
      <c r="AP345" s="73">
        <f t="shared" si="47"/>
        <v>1</v>
      </c>
      <c r="AQ345" s="74">
        <f>IF(ISBLANK(G345),1,IFERROR(VLOOKUP(G345,Tipo!$C$12:$C$27,1,FALSE),"NO"))</f>
        <v>1</v>
      </c>
      <c r="AR345" s="73">
        <f t="shared" si="48"/>
        <v>1</v>
      </c>
      <c r="AS345" s="73">
        <f>IF(ISBLANK(K345),1,IFERROR(VLOOKUP(K345,Eje_Pilar_Prop!C327:C428,1,FALSE),"NO"))</f>
        <v>1</v>
      </c>
      <c r="AT345" s="73">
        <f t="shared" si="45"/>
        <v>1</v>
      </c>
      <c r="AU345" s="38">
        <f t="shared" si="41"/>
        <v>1</v>
      </c>
      <c r="AV345" s="73">
        <f t="shared" si="44"/>
        <v>1</v>
      </c>
    </row>
    <row r="346" spans="1:48" ht="45" customHeight="1">
      <c r="A346" s="57"/>
      <c r="B346" s="71"/>
      <c r="C346" s="121"/>
      <c r="D346" s="58"/>
      <c r="E346" s="75"/>
      <c r="F346" s="58"/>
      <c r="G346" s="59"/>
      <c r="H346" s="60"/>
      <c r="I346" s="61"/>
      <c r="J346" s="186"/>
      <c r="K346" s="62"/>
      <c r="L346" s="63" t="str">
        <f>IF(ISERROR(VLOOKUP(K346,Eje_Pilar_Prop!$C$2:$E$104,2,FALSE))," ",VLOOKUP(K346,Eje_Pilar_Prop!$C$2:$E$104,2,FALSE))</f>
        <v xml:space="preserve"> </v>
      </c>
      <c r="M346" s="63" t="str">
        <f>IF(ISERROR(VLOOKUP(K346,Eje_Pilar_Prop!$C$2:$E$104,3,FALSE))," ",VLOOKUP(K346,Eje_Pilar_Prop!$C$2:$E$104,3,FALSE))</f>
        <v xml:space="preserve"> </v>
      </c>
      <c r="N346" s="64"/>
      <c r="O346" s="173"/>
      <c r="P346" s="60"/>
      <c r="Q346" s="65"/>
      <c r="R346" s="66"/>
      <c r="S346" s="67"/>
      <c r="T346" s="68"/>
      <c r="U346" s="65"/>
      <c r="V346" s="69">
        <f t="shared" si="43"/>
        <v>0</v>
      </c>
      <c r="W346" s="135"/>
      <c r="X346" s="70"/>
      <c r="Y346" s="70"/>
      <c r="Z346" s="70"/>
      <c r="AA346" s="71"/>
      <c r="AB346" s="71"/>
      <c r="AC346" s="71"/>
      <c r="AD346" s="173"/>
      <c r="AE346" s="136"/>
      <c r="AF346" s="70"/>
      <c r="AG346" s="65"/>
      <c r="AH346" s="57"/>
      <c r="AI346" s="57"/>
      <c r="AJ346" s="57"/>
      <c r="AK346" s="57"/>
      <c r="AL346" s="72" t="str">
        <f t="shared" si="42"/>
        <v>-</v>
      </c>
      <c r="AN346" s="112">
        <f>IF(SUMPRODUCT((A$14:A346=A346)*(B$14:B346=B346)*(D$14:D346=D346))&gt;1,0,1)</f>
        <v>0</v>
      </c>
      <c r="AO346" s="73">
        <f t="shared" si="46"/>
        <v>1</v>
      </c>
      <c r="AP346" s="73">
        <f t="shared" si="47"/>
        <v>1</v>
      </c>
      <c r="AQ346" s="74">
        <f>IF(ISBLANK(G346),1,IFERROR(VLOOKUP(G346,Tipo!$C$12:$C$27,1,FALSE),"NO"))</f>
        <v>1</v>
      </c>
      <c r="AR346" s="73">
        <f t="shared" si="48"/>
        <v>1</v>
      </c>
      <c r="AS346" s="73">
        <f>IF(ISBLANK(K346),1,IFERROR(VLOOKUP(K346,Eje_Pilar_Prop!C328:C429,1,FALSE),"NO"))</f>
        <v>1</v>
      </c>
      <c r="AT346" s="73">
        <f t="shared" si="45"/>
        <v>1</v>
      </c>
      <c r="AU346" s="38">
        <f t="shared" si="41"/>
        <v>1</v>
      </c>
      <c r="AV346" s="73">
        <f t="shared" si="44"/>
        <v>1</v>
      </c>
    </row>
    <row r="347" spans="1:48" ht="45" customHeight="1">
      <c r="A347" s="57"/>
      <c r="B347" s="71"/>
      <c r="C347" s="121"/>
      <c r="D347" s="58"/>
      <c r="E347" s="75"/>
      <c r="F347" s="58"/>
      <c r="G347" s="59"/>
      <c r="H347" s="60"/>
      <c r="I347" s="61"/>
      <c r="J347" s="186"/>
      <c r="K347" s="62"/>
      <c r="L347" s="63" t="str">
        <f>IF(ISERROR(VLOOKUP(K347,Eje_Pilar_Prop!$C$2:$E$104,2,FALSE))," ",VLOOKUP(K347,Eje_Pilar_Prop!$C$2:$E$104,2,FALSE))</f>
        <v xml:space="preserve"> </v>
      </c>
      <c r="M347" s="63" t="str">
        <f>IF(ISERROR(VLOOKUP(K347,Eje_Pilar_Prop!$C$2:$E$104,3,FALSE))," ",VLOOKUP(K347,Eje_Pilar_Prop!$C$2:$E$104,3,FALSE))</f>
        <v xml:space="preserve"> </v>
      </c>
      <c r="N347" s="64"/>
      <c r="O347" s="173"/>
      <c r="P347" s="60"/>
      <c r="Q347" s="65"/>
      <c r="R347" s="66"/>
      <c r="S347" s="67"/>
      <c r="T347" s="68"/>
      <c r="U347" s="65"/>
      <c r="V347" s="69">
        <f t="shared" si="43"/>
        <v>0</v>
      </c>
      <c r="W347" s="135"/>
      <c r="X347" s="70"/>
      <c r="Y347" s="70"/>
      <c r="Z347" s="70"/>
      <c r="AA347" s="71"/>
      <c r="AB347" s="71"/>
      <c r="AC347" s="71"/>
      <c r="AD347" s="173"/>
      <c r="AE347" s="136"/>
      <c r="AF347" s="70"/>
      <c r="AG347" s="65"/>
      <c r="AH347" s="57"/>
      <c r="AI347" s="57"/>
      <c r="AJ347" s="57"/>
      <c r="AK347" s="57"/>
      <c r="AL347" s="72" t="str">
        <f t="shared" si="42"/>
        <v>-</v>
      </c>
      <c r="AN347" s="112">
        <f>IF(SUMPRODUCT((A$14:A347=A347)*(B$14:B347=B347)*(D$14:D347=D347))&gt;1,0,1)</f>
        <v>0</v>
      </c>
      <c r="AO347" s="73">
        <f t="shared" si="46"/>
        <v>1</v>
      </c>
      <c r="AP347" s="73">
        <f t="shared" si="47"/>
        <v>1</v>
      </c>
      <c r="AQ347" s="74">
        <f>IF(ISBLANK(G347),1,IFERROR(VLOOKUP(G347,Tipo!$C$12:$C$27,1,FALSE),"NO"))</f>
        <v>1</v>
      </c>
      <c r="AR347" s="73">
        <f t="shared" si="48"/>
        <v>1</v>
      </c>
      <c r="AS347" s="73">
        <f>IF(ISBLANK(K347),1,IFERROR(VLOOKUP(K347,Eje_Pilar_Prop!C329:C430,1,FALSE),"NO"))</f>
        <v>1</v>
      </c>
      <c r="AT347" s="73">
        <f t="shared" si="45"/>
        <v>1</v>
      </c>
      <c r="AU347" s="38">
        <f t="shared" si="41"/>
        <v>1</v>
      </c>
      <c r="AV347" s="73">
        <f t="shared" si="44"/>
        <v>1</v>
      </c>
    </row>
    <row r="348" spans="1:48" ht="45" customHeight="1">
      <c r="A348" s="57"/>
      <c r="B348" s="71"/>
      <c r="C348" s="121"/>
      <c r="D348" s="58"/>
      <c r="E348" s="75"/>
      <c r="F348" s="58"/>
      <c r="G348" s="59"/>
      <c r="H348" s="60"/>
      <c r="I348" s="61"/>
      <c r="J348" s="186"/>
      <c r="K348" s="62"/>
      <c r="L348" s="63" t="str">
        <f>IF(ISERROR(VLOOKUP(K348,Eje_Pilar_Prop!$C$2:$E$104,2,FALSE))," ",VLOOKUP(K348,Eje_Pilar_Prop!$C$2:$E$104,2,FALSE))</f>
        <v xml:space="preserve"> </v>
      </c>
      <c r="M348" s="63" t="str">
        <f>IF(ISERROR(VLOOKUP(K348,Eje_Pilar_Prop!$C$2:$E$104,3,FALSE))," ",VLOOKUP(K348,Eje_Pilar_Prop!$C$2:$E$104,3,FALSE))</f>
        <v xml:space="preserve"> </v>
      </c>
      <c r="N348" s="64"/>
      <c r="O348" s="173"/>
      <c r="P348" s="60"/>
      <c r="Q348" s="65"/>
      <c r="R348" s="66"/>
      <c r="S348" s="67"/>
      <c r="T348" s="68"/>
      <c r="U348" s="65"/>
      <c r="V348" s="69">
        <f t="shared" si="43"/>
        <v>0</v>
      </c>
      <c r="W348" s="135"/>
      <c r="X348" s="70"/>
      <c r="Y348" s="70"/>
      <c r="Z348" s="70"/>
      <c r="AA348" s="71"/>
      <c r="AB348" s="71"/>
      <c r="AC348" s="71"/>
      <c r="AD348" s="173"/>
      <c r="AE348" s="136"/>
      <c r="AF348" s="70"/>
      <c r="AG348" s="65"/>
      <c r="AH348" s="57"/>
      <c r="AI348" s="57"/>
      <c r="AJ348" s="57"/>
      <c r="AK348" s="57"/>
      <c r="AL348" s="72" t="str">
        <f t="shared" si="42"/>
        <v>-</v>
      </c>
      <c r="AN348" s="112">
        <f>IF(SUMPRODUCT((A$14:A348=A348)*(B$14:B348=B348)*(D$14:D348=D348))&gt;1,0,1)</f>
        <v>0</v>
      </c>
      <c r="AO348" s="73">
        <f t="shared" si="46"/>
        <v>1</v>
      </c>
      <c r="AP348" s="73">
        <f t="shared" si="47"/>
        <v>1</v>
      </c>
      <c r="AQ348" s="74">
        <f>IF(ISBLANK(G348),1,IFERROR(VLOOKUP(G348,Tipo!$C$12:$C$27,1,FALSE),"NO"))</f>
        <v>1</v>
      </c>
      <c r="AR348" s="73">
        <f t="shared" si="48"/>
        <v>1</v>
      </c>
      <c r="AS348" s="73">
        <f>IF(ISBLANK(K348),1,IFERROR(VLOOKUP(K348,Eje_Pilar_Prop!C330:C431,1,FALSE),"NO"))</f>
        <v>1</v>
      </c>
      <c r="AT348" s="73">
        <f t="shared" si="45"/>
        <v>1</v>
      </c>
      <c r="AU348" s="38">
        <f t="shared" ref="AU348:AU411" si="49">IF(OR(YEAR(X348)=2020,ISBLANK(X348)),1,"NO")</f>
        <v>1</v>
      </c>
      <c r="AV348" s="73">
        <f t="shared" si="44"/>
        <v>1</v>
      </c>
    </row>
    <row r="349" spans="1:48" ht="45" customHeight="1">
      <c r="A349" s="57"/>
      <c r="B349" s="71"/>
      <c r="C349" s="121"/>
      <c r="D349" s="58"/>
      <c r="E349" s="75"/>
      <c r="F349" s="58"/>
      <c r="G349" s="59"/>
      <c r="H349" s="60"/>
      <c r="I349" s="61"/>
      <c r="J349" s="186"/>
      <c r="K349" s="62"/>
      <c r="L349" s="63" t="str">
        <f>IF(ISERROR(VLOOKUP(K349,Eje_Pilar_Prop!$C$2:$E$104,2,FALSE))," ",VLOOKUP(K349,Eje_Pilar_Prop!$C$2:$E$104,2,FALSE))</f>
        <v xml:space="preserve"> </v>
      </c>
      <c r="M349" s="63" t="str">
        <f>IF(ISERROR(VLOOKUP(K349,Eje_Pilar_Prop!$C$2:$E$104,3,FALSE))," ",VLOOKUP(K349,Eje_Pilar_Prop!$C$2:$E$104,3,FALSE))</f>
        <v xml:space="preserve"> </v>
      </c>
      <c r="N349" s="64"/>
      <c r="O349" s="173"/>
      <c r="P349" s="60"/>
      <c r="Q349" s="65"/>
      <c r="R349" s="66"/>
      <c r="S349" s="67"/>
      <c r="T349" s="68"/>
      <c r="U349" s="65"/>
      <c r="V349" s="69">
        <f t="shared" si="43"/>
        <v>0</v>
      </c>
      <c r="W349" s="135"/>
      <c r="X349" s="70"/>
      <c r="Y349" s="70"/>
      <c r="Z349" s="70"/>
      <c r="AA349" s="71"/>
      <c r="AB349" s="71"/>
      <c r="AC349" s="71"/>
      <c r="AD349" s="173"/>
      <c r="AE349" s="136"/>
      <c r="AF349" s="70"/>
      <c r="AG349" s="65"/>
      <c r="AH349" s="57"/>
      <c r="AI349" s="57"/>
      <c r="AJ349" s="57"/>
      <c r="AK349" s="57"/>
      <c r="AL349" s="72" t="str">
        <f t="shared" si="42"/>
        <v>-</v>
      </c>
      <c r="AN349" s="112">
        <f>IF(SUMPRODUCT((A$14:A349=A349)*(B$14:B349=B349)*(D$14:D349=D349))&gt;1,0,1)</f>
        <v>0</v>
      </c>
      <c r="AO349" s="73">
        <f t="shared" si="46"/>
        <v>1</v>
      </c>
      <c r="AP349" s="73">
        <f t="shared" si="47"/>
        <v>1</v>
      </c>
      <c r="AQ349" s="74">
        <f>IF(ISBLANK(G349),1,IFERROR(VLOOKUP(G349,Tipo!$C$12:$C$27,1,FALSE),"NO"))</f>
        <v>1</v>
      </c>
      <c r="AR349" s="73">
        <f t="shared" si="48"/>
        <v>1</v>
      </c>
      <c r="AS349" s="73">
        <f>IF(ISBLANK(K349),1,IFERROR(VLOOKUP(K349,Eje_Pilar_Prop!C331:C432,1,FALSE),"NO"))</f>
        <v>1</v>
      </c>
      <c r="AT349" s="73">
        <f t="shared" si="45"/>
        <v>1</v>
      </c>
      <c r="AU349" s="38">
        <f t="shared" si="49"/>
        <v>1</v>
      </c>
      <c r="AV349" s="73">
        <f t="shared" si="44"/>
        <v>1</v>
      </c>
    </row>
    <row r="350" spans="1:48" ht="45" customHeight="1">
      <c r="A350" s="57"/>
      <c r="B350" s="71"/>
      <c r="C350" s="121"/>
      <c r="D350" s="58"/>
      <c r="E350" s="75"/>
      <c r="F350" s="58"/>
      <c r="G350" s="59"/>
      <c r="H350" s="60"/>
      <c r="I350" s="61"/>
      <c r="J350" s="186"/>
      <c r="K350" s="62"/>
      <c r="L350" s="63" t="str">
        <f>IF(ISERROR(VLOOKUP(K350,Eje_Pilar_Prop!$C$2:$E$104,2,FALSE))," ",VLOOKUP(K350,Eje_Pilar_Prop!$C$2:$E$104,2,FALSE))</f>
        <v xml:space="preserve"> </v>
      </c>
      <c r="M350" s="63" t="str">
        <f>IF(ISERROR(VLOOKUP(K350,Eje_Pilar_Prop!$C$2:$E$104,3,FALSE))," ",VLOOKUP(K350,Eje_Pilar_Prop!$C$2:$E$104,3,FALSE))</f>
        <v xml:space="preserve"> </v>
      </c>
      <c r="N350" s="64"/>
      <c r="O350" s="173"/>
      <c r="P350" s="60"/>
      <c r="Q350" s="65"/>
      <c r="R350" s="66"/>
      <c r="S350" s="67"/>
      <c r="T350" s="68"/>
      <c r="U350" s="65"/>
      <c r="V350" s="69">
        <f t="shared" si="43"/>
        <v>0</v>
      </c>
      <c r="W350" s="135"/>
      <c r="X350" s="70"/>
      <c r="Y350" s="70"/>
      <c r="Z350" s="70"/>
      <c r="AA350" s="71"/>
      <c r="AB350" s="71"/>
      <c r="AC350" s="71"/>
      <c r="AD350" s="173"/>
      <c r="AE350" s="136"/>
      <c r="AF350" s="70"/>
      <c r="AG350" s="65"/>
      <c r="AH350" s="57"/>
      <c r="AI350" s="57"/>
      <c r="AJ350" s="57"/>
      <c r="AK350" s="57"/>
      <c r="AL350" s="72" t="str">
        <f t="shared" ref="AL350:AL413" si="50">IF(ISERROR(W350/V350),"-",(W350/V350))</f>
        <v>-</v>
      </c>
      <c r="AN350" s="112">
        <f>IF(SUMPRODUCT((A$14:A350=A350)*(B$14:B350=B350)*(D$14:D350=D350))&gt;1,0,1)</f>
        <v>0</v>
      </c>
      <c r="AO350" s="73">
        <f t="shared" si="46"/>
        <v>1</v>
      </c>
      <c r="AP350" s="73">
        <f t="shared" si="47"/>
        <v>1</v>
      </c>
      <c r="AQ350" s="74">
        <f>IF(ISBLANK(G350),1,IFERROR(VLOOKUP(G350,Tipo!$C$12:$C$27,1,FALSE),"NO"))</f>
        <v>1</v>
      </c>
      <c r="AR350" s="73">
        <f t="shared" si="48"/>
        <v>1</v>
      </c>
      <c r="AS350" s="73">
        <f>IF(ISBLANK(K350),1,IFERROR(VLOOKUP(K350,Eje_Pilar_Prop!C332:C433,1,FALSE),"NO"))</f>
        <v>1</v>
      </c>
      <c r="AT350" s="73">
        <f t="shared" si="45"/>
        <v>1</v>
      </c>
      <c r="AU350" s="38">
        <f t="shared" si="49"/>
        <v>1</v>
      </c>
      <c r="AV350" s="73">
        <f t="shared" si="44"/>
        <v>1</v>
      </c>
    </row>
    <row r="351" spans="1:48" ht="45" customHeight="1">
      <c r="A351" s="57"/>
      <c r="B351" s="71"/>
      <c r="C351" s="121"/>
      <c r="D351" s="58"/>
      <c r="E351" s="75"/>
      <c r="F351" s="58"/>
      <c r="G351" s="59"/>
      <c r="H351" s="60"/>
      <c r="I351" s="61"/>
      <c r="J351" s="186"/>
      <c r="K351" s="62"/>
      <c r="L351" s="63" t="str">
        <f>IF(ISERROR(VLOOKUP(K351,Eje_Pilar_Prop!$C$2:$E$104,2,FALSE))," ",VLOOKUP(K351,Eje_Pilar_Prop!$C$2:$E$104,2,FALSE))</f>
        <v xml:space="preserve"> </v>
      </c>
      <c r="M351" s="63" t="str">
        <f>IF(ISERROR(VLOOKUP(K351,Eje_Pilar_Prop!$C$2:$E$104,3,FALSE))," ",VLOOKUP(K351,Eje_Pilar_Prop!$C$2:$E$104,3,FALSE))</f>
        <v xml:space="preserve"> </v>
      </c>
      <c r="N351" s="64"/>
      <c r="O351" s="173"/>
      <c r="P351" s="60"/>
      <c r="Q351" s="65"/>
      <c r="R351" s="66"/>
      <c r="S351" s="67"/>
      <c r="T351" s="68"/>
      <c r="U351" s="65"/>
      <c r="V351" s="69">
        <f t="shared" ref="V351:V414" si="51">+Q351+S351+U351</f>
        <v>0</v>
      </c>
      <c r="W351" s="135"/>
      <c r="X351" s="70"/>
      <c r="Y351" s="70"/>
      <c r="Z351" s="70"/>
      <c r="AA351" s="71"/>
      <c r="AB351" s="71"/>
      <c r="AC351" s="71"/>
      <c r="AD351" s="173"/>
      <c r="AE351" s="136"/>
      <c r="AF351" s="70"/>
      <c r="AG351" s="65"/>
      <c r="AH351" s="57"/>
      <c r="AI351" s="57"/>
      <c r="AJ351" s="57"/>
      <c r="AK351" s="57"/>
      <c r="AL351" s="72" t="str">
        <f t="shared" si="50"/>
        <v>-</v>
      </c>
      <c r="AN351" s="112">
        <f>IF(SUMPRODUCT((A$14:A351=A351)*(B$14:B351=B351)*(D$14:D351=D351))&gt;1,0,1)</f>
        <v>0</v>
      </c>
      <c r="AO351" s="73">
        <f t="shared" si="46"/>
        <v>1</v>
      </c>
      <c r="AP351" s="73">
        <f t="shared" si="47"/>
        <v>1</v>
      </c>
      <c r="AQ351" s="74">
        <f>IF(ISBLANK(G351),1,IFERROR(VLOOKUP(G351,Tipo!$C$12:$C$27,1,FALSE),"NO"))</f>
        <v>1</v>
      </c>
      <c r="AR351" s="73">
        <f t="shared" si="48"/>
        <v>1</v>
      </c>
      <c r="AS351" s="73">
        <f>IF(ISBLANK(K351),1,IFERROR(VLOOKUP(K351,Eje_Pilar_Prop!C333:C434,1,FALSE),"NO"))</f>
        <v>1</v>
      </c>
      <c r="AT351" s="73">
        <f t="shared" si="45"/>
        <v>1</v>
      </c>
      <c r="AU351" s="38">
        <f t="shared" si="49"/>
        <v>1</v>
      </c>
      <c r="AV351" s="73">
        <f t="shared" si="44"/>
        <v>1</v>
      </c>
    </row>
    <row r="352" spans="1:48" ht="45" customHeight="1">
      <c r="A352" s="57"/>
      <c r="B352" s="71"/>
      <c r="C352" s="121"/>
      <c r="D352" s="58"/>
      <c r="E352" s="75"/>
      <c r="F352" s="58"/>
      <c r="G352" s="59"/>
      <c r="H352" s="60"/>
      <c r="I352" s="61"/>
      <c r="J352" s="186"/>
      <c r="K352" s="62"/>
      <c r="L352" s="63" t="str">
        <f>IF(ISERROR(VLOOKUP(K352,Eje_Pilar_Prop!$C$2:$E$104,2,FALSE))," ",VLOOKUP(K352,Eje_Pilar_Prop!$C$2:$E$104,2,FALSE))</f>
        <v xml:space="preserve"> </v>
      </c>
      <c r="M352" s="63" t="str">
        <f>IF(ISERROR(VLOOKUP(K352,Eje_Pilar_Prop!$C$2:$E$104,3,FALSE))," ",VLOOKUP(K352,Eje_Pilar_Prop!$C$2:$E$104,3,FALSE))</f>
        <v xml:space="preserve"> </v>
      </c>
      <c r="N352" s="64"/>
      <c r="O352" s="173"/>
      <c r="P352" s="60"/>
      <c r="Q352" s="65"/>
      <c r="R352" s="66"/>
      <c r="S352" s="67"/>
      <c r="T352" s="68"/>
      <c r="U352" s="65"/>
      <c r="V352" s="69">
        <f t="shared" si="51"/>
        <v>0</v>
      </c>
      <c r="W352" s="135"/>
      <c r="X352" s="70"/>
      <c r="Y352" s="70"/>
      <c r="Z352" s="70"/>
      <c r="AA352" s="71"/>
      <c r="AB352" s="71"/>
      <c r="AC352" s="71"/>
      <c r="AD352" s="173"/>
      <c r="AE352" s="136"/>
      <c r="AF352" s="70"/>
      <c r="AG352" s="65"/>
      <c r="AH352" s="57"/>
      <c r="AI352" s="57"/>
      <c r="AJ352" s="57"/>
      <c r="AK352" s="57"/>
      <c r="AL352" s="72" t="str">
        <f t="shared" si="50"/>
        <v>-</v>
      </c>
      <c r="AN352" s="112">
        <f>IF(SUMPRODUCT((A$14:A352=A352)*(B$14:B352=B352)*(D$14:D352=D352))&gt;1,0,1)</f>
        <v>0</v>
      </c>
      <c r="AO352" s="73">
        <f t="shared" si="46"/>
        <v>1</v>
      </c>
      <c r="AP352" s="73">
        <f t="shared" si="47"/>
        <v>1</v>
      </c>
      <c r="AQ352" s="74">
        <f>IF(ISBLANK(G352),1,IFERROR(VLOOKUP(G352,Tipo!$C$12:$C$27,1,FALSE),"NO"))</f>
        <v>1</v>
      </c>
      <c r="AR352" s="73">
        <f t="shared" si="48"/>
        <v>1</v>
      </c>
      <c r="AS352" s="73">
        <f>IF(ISBLANK(K352),1,IFERROR(VLOOKUP(K352,Eje_Pilar_Prop!C334:C435,1,FALSE),"NO"))</f>
        <v>1</v>
      </c>
      <c r="AT352" s="73">
        <f t="shared" si="45"/>
        <v>1</v>
      </c>
      <c r="AU352" s="38">
        <f t="shared" si="49"/>
        <v>1</v>
      </c>
      <c r="AV352" s="73">
        <f t="shared" si="44"/>
        <v>1</v>
      </c>
    </row>
    <row r="353" spans="1:48" ht="45" customHeight="1">
      <c r="A353" s="57"/>
      <c r="B353" s="71"/>
      <c r="C353" s="121"/>
      <c r="D353" s="58"/>
      <c r="E353" s="75"/>
      <c r="F353" s="58"/>
      <c r="G353" s="59"/>
      <c r="H353" s="60"/>
      <c r="I353" s="61"/>
      <c r="J353" s="186"/>
      <c r="K353" s="62"/>
      <c r="L353" s="63" t="str">
        <f>IF(ISERROR(VLOOKUP(K353,Eje_Pilar_Prop!$C$2:$E$104,2,FALSE))," ",VLOOKUP(K353,Eje_Pilar_Prop!$C$2:$E$104,2,FALSE))</f>
        <v xml:space="preserve"> </v>
      </c>
      <c r="M353" s="63" t="str">
        <f>IF(ISERROR(VLOOKUP(K353,Eje_Pilar_Prop!$C$2:$E$104,3,FALSE))," ",VLOOKUP(K353,Eje_Pilar_Prop!$C$2:$E$104,3,FALSE))</f>
        <v xml:space="preserve"> </v>
      </c>
      <c r="N353" s="64"/>
      <c r="O353" s="173"/>
      <c r="P353" s="60"/>
      <c r="Q353" s="65"/>
      <c r="R353" s="66"/>
      <c r="S353" s="67"/>
      <c r="T353" s="68"/>
      <c r="U353" s="65"/>
      <c r="V353" s="69">
        <f t="shared" si="51"/>
        <v>0</v>
      </c>
      <c r="W353" s="135"/>
      <c r="X353" s="70"/>
      <c r="Y353" s="70"/>
      <c r="Z353" s="70"/>
      <c r="AA353" s="71"/>
      <c r="AB353" s="71"/>
      <c r="AC353" s="71"/>
      <c r="AD353" s="173"/>
      <c r="AE353" s="136"/>
      <c r="AF353" s="70"/>
      <c r="AG353" s="65"/>
      <c r="AH353" s="57"/>
      <c r="AI353" s="57"/>
      <c r="AJ353" s="57"/>
      <c r="AK353" s="57"/>
      <c r="AL353" s="72" t="str">
        <f t="shared" si="50"/>
        <v>-</v>
      </c>
      <c r="AN353" s="112">
        <f>IF(SUMPRODUCT((A$14:A353=A353)*(B$14:B353=B353)*(D$14:D353=D353))&gt;1,0,1)</f>
        <v>0</v>
      </c>
      <c r="AO353" s="73">
        <f t="shared" si="46"/>
        <v>1</v>
      </c>
      <c r="AP353" s="73">
        <f t="shared" si="47"/>
        <v>1</v>
      </c>
      <c r="AQ353" s="74">
        <f>IF(ISBLANK(G353),1,IFERROR(VLOOKUP(G353,Tipo!$C$12:$C$27,1,FALSE),"NO"))</f>
        <v>1</v>
      </c>
      <c r="AR353" s="73">
        <f t="shared" si="48"/>
        <v>1</v>
      </c>
      <c r="AS353" s="73">
        <f>IF(ISBLANK(K353),1,IFERROR(VLOOKUP(K353,Eje_Pilar_Prop!C335:C436,1,FALSE),"NO"))</f>
        <v>1</v>
      </c>
      <c r="AT353" s="73">
        <f t="shared" si="45"/>
        <v>1</v>
      </c>
      <c r="AU353" s="38">
        <f t="shared" si="49"/>
        <v>1</v>
      </c>
      <c r="AV353" s="73">
        <f t="shared" si="44"/>
        <v>1</v>
      </c>
    </row>
    <row r="354" spans="1:48" ht="45" customHeight="1">
      <c r="A354" s="57"/>
      <c r="B354" s="71"/>
      <c r="C354" s="121"/>
      <c r="D354" s="58"/>
      <c r="E354" s="75"/>
      <c r="F354" s="58"/>
      <c r="G354" s="59"/>
      <c r="H354" s="60"/>
      <c r="I354" s="61"/>
      <c r="J354" s="186"/>
      <c r="K354" s="62"/>
      <c r="L354" s="63" t="str">
        <f>IF(ISERROR(VLOOKUP(K354,Eje_Pilar_Prop!$C$2:$E$104,2,FALSE))," ",VLOOKUP(K354,Eje_Pilar_Prop!$C$2:$E$104,2,FALSE))</f>
        <v xml:space="preserve"> </v>
      </c>
      <c r="M354" s="63" t="str">
        <f>IF(ISERROR(VLOOKUP(K354,Eje_Pilar_Prop!$C$2:$E$104,3,FALSE))," ",VLOOKUP(K354,Eje_Pilar_Prop!$C$2:$E$104,3,FALSE))</f>
        <v xml:space="preserve"> </v>
      </c>
      <c r="N354" s="64"/>
      <c r="O354" s="173"/>
      <c r="P354" s="60"/>
      <c r="Q354" s="65"/>
      <c r="R354" s="66"/>
      <c r="S354" s="67"/>
      <c r="T354" s="68"/>
      <c r="U354" s="65"/>
      <c r="V354" s="69">
        <f t="shared" si="51"/>
        <v>0</v>
      </c>
      <c r="W354" s="135"/>
      <c r="X354" s="70"/>
      <c r="Y354" s="70"/>
      <c r="Z354" s="70"/>
      <c r="AA354" s="71"/>
      <c r="AB354" s="71"/>
      <c r="AC354" s="71"/>
      <c r="AD354" s="173"/>
      <c r="AE354" s="136"/>
      <c r="AF354" s="70"/>
      <c r="AG354" s="65"/>
      <c r="AH354" s="57"/>
      <c r="AI354" s="57"/>
      <c r="AJ354" s="57"/>
      <c r="AK354" s="57"/>
      <c r="AL354" s="72" t="str">
        <f t="shared" si="50"/>
        <v>-</v>
      </c>
      <c r="AN354" s="112">
        <f>IF(SUMPRODUCT((A$14:A354=A354)*(B$14:B354=B354)*(D$14:D354=D354))&gt;1,0,1)</f>
        <v>0</v>
      </c>
      <c r="AO354" s="73">
        <f t="shared" si="46"/>
        <v>1</v>
      </c>
      <c r="AP354" s="73">
        <f t="shared" si="47"/>
        <v>1</v>
      </c>
      <c r="AQ354" s="74">
        <f>IF(ISBLANK(G354),1,IFERROR(VLOOKUP(G354,Tipo!$C$12:$C$27,1,FALSE),"NO"))</f>
        <v>1</v>
      </c>
      <c r="AR354" s="73">
        <f t="shared" si="48"/>
        <v>1</v>
      </c>
      <c r="AS354" s="73">
        <f>IF(ISBLANK(K354),1,IFERROR(VLOOKUP(K354,Eje_Pilar_Prop!C336:C437,1,FALSE),"NO"))</f>
        <v>1</v>
      </c>
      <c r="AT354" s="73">
        <f t="shared" si="45"/>
        <v>1</v>
      </c>
      <c r="AU354" s="38">
        <f t="shared" si="49"/>
        <v>1</v>
      </c>
      <c r="AV354" s="73">
        <f t="shared" si="44"/>
        <v>1</v>
      </c>
    </row>
    <row r="355" spans="1:48" ht="45" customHeight="1">
      <c r="A355" s="57"/>
      <c r="B355" s="71"/>
      <c r="C355" s="121"/>
      <c r="D355" s="58"/>
      <c r="E355" s="75"/>
      <c r="F355" s="58"/>
      <c r="G355" s="59"/>
      <c r="H355" s="60"/>
      <c r="I355" s="61"/>
      <c r="J355" s="186"/>
      <c r="K355" s="62"/>
      <c r="L355" s="63" t="str">
        <f>IF(ISERROR(VLOOKUP(K355,Eje_Pilar_Prop!$C$2:$E$104,2,FALSE))," ",VLOOKUP(K355,Eje_Pilar_Prop!$C$2:$E$104,2,FALSE))</f>
        <v xml:space="preserve"> </v>
      </c>
      <c r="M355" s="63" t="str">
        <f>IF(ISERROR(VLOOKUP(K355,Eje_Pilar_Prop!$C$2:$E$104,3,FALSE))," ",VLOOKUP(K355,Eje_Pilar_Prop!$C$2:$E$104,3,FALSE))</f>
        <v xml:space="preserve"> </v>
      </c>
      <c r="N355" s="64"/>
      <c r="O355" s="173"/>
      <c r="P355" s="60"/>
      <c r="Q355" s="65"/>
      <c r="R355" s="66"/>
      <c r="S355" s="67"/>
      <c r="T355" s="68"/>
      <c r="U355" s="65"/>
      <c r="V355" s="69">
        <f t="shared" si="51"/>
        <v>0</v>
      </c>
      <c r="W355" s="135"/>
      <c r="X355" s="70"/>
      <c r="Y355" s="70"/>
      <c r="Z355" s="70"/>
      <c r="AA355" s="71"/>
      <c r="AB355" s="71"/>
      <c r="AC355" s="71"/>
      <c r="AD355" s="173"/>
      <c r="AE355" s="136"/>
      <c r="AF355" s="70"/>
      <c r="AG355" s="65"/>
      <c r="AH355" s="57"/>
      <c r="AI355" s="57"/>
      <c r="AJ355" s="57"/>
      <c r="AK355" s="57"/>
      <c r="AL355" s="72" t="str">
        <f t="shared" si="50"/>
        <v>-</v>
      </c>
      <c r="AN355" s="112">
        <f>IF(SUMPRODUCT((A$14:A355=A355)*(B$14:B355=B355)*(D$14:D355=D355))&gt;1,0,1)</f>
        <v>0</v>
      </c>
      <c r="AO355" s="73">
        <f t="shared" si="46"/>
        <v>1</v>
      </c>
      <c r="AP355" s="73">
        <f t="shared" si="47"/>
        <v>1</v>
      </c>
      <c r="AQ355" s="74">
        <f>IF(ISBLANK(G355),1,IFERROR(VLOOKUP(G355,Tipo!$C$12:$C$27,1,FALSE),"NO"))</f>
        <v>1</v>
      </c>
      <c r="AR355" s="73">
        <f t="shared" si="48"/>
        <v>1</v>
      </c>
      <c r="AS355" s="73">
        <f>IF(ISBLANK(K355),1,IFERROR(VLOOKUP(K355,Eje_Pilar_Prop!C337:C438,1,FALSE),"NO"))</f>
        <v>1</v>
      </c>
      <c r="AT355" s="73">
        <f t="shared" si="45"/>
        <v>1</v>
      </c>
      <c r="AU355" s="38">
        <f t="shared" si="49"/>
        <v>1</v>
      </c>
      <c r="AV355" s="73">
        <f t="shared" si="44"/>
        <v>1</v>
      </c>
    </row>
    <row r="356" spans="1:48" ht="45" customHeight="1">
      <c r="A356" s="57"/>
      <c r="B356" s="71"/>
      <c r="C356" s="121"/>
      <c r="D356" s="58"/>
      <c r="E356" s="75"/>
      <c r="F356" s="58"/>
      <c r="G356" s="59"/>
      <c r="H356" s="60"/>
      <c r="I356" s="61"/>
      <c r="J356" s="186"/>
      <c r="K356" s="62"/>
      <c r="L356" s="63" t="str">
        <f>IF(ISERROR(VLOOKUP(K356,Eje_Pilar_Prop!$C$2:$E$104,2,FALSE))," ",VLOOKUP(K356,Eje_Pilar_Prop!$C$2:$E$104,2,FALSE))</f>
        <v xml:space="preserve"> </v>
      </c>
      <c r="M356" s="63" t="str">
        <f>IF(ISERROR(VLOOKUP(K356,Eje_Pilar_Prop!$C$2:$E$104,3,FALSE))," ",VLOOKUP(K356,Eje_Pilar_Prop!$C$2:$E$104,3,FALSE))</f>
        <v xml:space="preserve"> </v>
      </c>
      <c r="N356" s="64"/>
      <c r="O356" s="173"/>
      <c r="P356" s="60"/>
      <c r="Q356" s="65"/>
      <c r="R356" s="66"/>
      <c r="S356" s="67"/>
      <c r="T356" s="68"/>
      <c r="U356" s="65"/>
      <c r="V356" s="69">
        <f t="shared" si="51"/>
        <v>0</v>
      </c>
      <c r="W356" s="135"/>
      <c r="X356" s="70"/>
      <c r="Y356" s="70"/>
      <c r="Z356" s="70"/>
      <c r="AA356" s="71"/>
      <c r="AB356" s="71"/>
      <c r="AC356" s="71"/>
      <c r="AD356" s="173"/>
      <c r="AE356" s="136"/>
      <c r="AF356" s="70"/>
      <c r="AG356" s="65"/>
      <c r="AH356" s="57"/>
      <c r="AI356" s="57"/>
      <c r="AJ356" s="57"/>
      <c r="AK356" s="57"/>
      <c r="AL356" s="72" t="str">
        <f t="shared" si="50"/>
        <v>-</v>
      </c>
      <c r="AN356" s="112">
        <f>IF(SUMPRODUCT((A$14:A356=A356)*(B$14:B356=B356)*(D$14:D356=D356))&gt;1,0,1)</f>
        <v>0</v>
      </c>
      <c r="AO356" s="73">
        <f t="shared" si="46"/>
        <v>1</v>
      </c>
      <c r="AP356" s="73">
        <f t="shared" si="47"/>
        <v>1</v>
      </c>
      <c r="AQ356" s="74">
        <f>IF(ISBLANK(G356),1,IFERROR(VLOOKUP(G356,Tipo!$C$12:$C$27,1,FALSE),"NO"))</f>
        <v>1</v>
      </c>
      <c r="AR356" s="73">
        <f t="shared" si="48"/>
        <v>1</v>
      </c>
      <c r="AS356" s="73">
        <f>IF(ISBLANK(K356),1,IFERROR(VLOOKUP(K356,Eje_Pilar_Prop!C338:C439,1,FALSE),"NO"))</f>
        <v>1</v>
      </c>
      <c r="AT356" s="73">
        <f t="shared" si="45"/>
        <v>1</v>
      </c>
      <c r="AU356" s="38">
        <f t="shared" si="49"/>
        <v>1</v>
      </c>
      <c r="AV356" s="73">
        <f t="shared" si="44"/>
        <v>1</v>
      </c>
    </row>
    <row r="357" spans="1:48" ht="45" customHeight="1">
      <c r="A357" s="57"/>
      <c r="B357" s="71"/>
      <c r="C357" s="121"/>
      <c r="D357" s="58"/>
      <c r="E357" s="75"/>
      <c r="F357" s="58"/>
      <c r="G357" s="59"/>
      <c r="H357" s="60"/>
      <c r="I357" s="61"/>
      <c r="J357" s="186"/>
      <c r="K357" s="62"/>
      <c r="L357" s="63" t="str">
        <f>IF(ISERROR(VLOOKUP(K357,Eje_Pilar_Prop!$C$2:$E$104,2,FALSE))," ",VLOOKUP(K357,Eje_Pilar_Prop!$C$2:$E$104,2,FALSE))</f>
        <v xml:space="preserve"> </v>
      </c>
      <c r="M357" s="63" t="str">
        <f>IF(ISERROR(VLOOKUP(K357,Eje_Pilar_Prop!$C$2:$E$104,3,FALSE))," ",VLOOKUP(K357,Eje_Pilar_Prop!$C$2:$E$104,3,FALSE))</f>
        <v xml:space="preserve"> </v>
      </c>
      <c r="N357" s="64"/>
      <c r="O357" s="173"/>
      <c r="P357" s="60"/>
      <c r="Q357" s="65"/>
      <c r="R357" s="66"/>
      <c r="S357" s="67"/>
      <c r="T357" s="68"/>
      <c r="U357" s="65"/>
      <c r="V357" s="69">
        <f t="shared" si="51"/>
        <v>0</v>
      </c>
      <c r="W357" s="135"/>
      <c r="X357" s="70"/>
      <c r="Y357" s="70"/>
      <c r="Z357" s="70"/>
      <c r="AA357" s="71"/>
      <c r="AB357" s="71"/>
      <c r="AC357" s="71"/>
      <c r="AD357" s="173"/>
      <c r="AE357" s="136"/>
      <c r="AF357" s="70"/>
      <c r="AG357" s="65"/>
      <c r="AH357" s="57"/>
      <c r="AI357" s="57"/>
      <c r="AJ357" s="57"/>
      <c r="AK357" s="57"/>
      <c r="AL357" s="72" t="str">
        <f t="shared" si="50"/>
        <v>-</v>
      </c>
      <c r="AN357" s="112">
        <f>IF(SUMPRODUCT((A$14:A357=A357)*(B$14:B357=B357)*(D$14:D357=D357))&gt;1,0,1)</f>
        <v>0</v>
      </c>
      <c r="AO357" s="73">
        <f t="shared" si="46"/>
        <v>1</v>
      </c>
      <c r="AP357" s="73">
        <f t="shared" si="47"/>
        <v>1</v>
      </c>
      <c r="AQ357" s="74">
        <f>IF(ISBLANK(G357),1,IFERROR(VLOOKUP(G357,Tipo!$C$12:$C$27,1,FALSE),"NO"))</f>
        <v>1</v>
      </c>
      <c r="AR357" s="73">
        <f t="shared" si="48"/>
        <v>1</v>
      </c>
      <c r="AS357" s="73">
        <f>IF(ISBLANK(K357),1,IFERROR(VLOOKUP(K357,Eje_Pilar_Prop!C339:C440,1,FALSE),"NO"))</f>
        <v>1</v>
      </c>
      <c r="AT357" s="73">
        <f t="shared" si="45"/>
        <v>1</v>
      </c>
      <c r="AU357" s="38">
        <f t="shared" si="49"/>
        <v>1</v>
      </c>
      <c r="AV357" s="73">
        <f t="shared" si="44"/>
        <v>1</v>
      </c>
    </row>
    <row r="358" spans="1:48" ht="45" customHeight="1">
      <c r="A358" s="57"/>
      <c r="B358" s="71"/>
      <c r="C358" s="121"/>
      <c r="D358" s="58"/>
      <c r="E358" s="75"/>
      <c r="F358" s="58"/>
      <c r="G358" s="59"/>
      <c r="H358" s="60"/>
      <c r="I358" s="61"/>
      <c r="J358" s="186"/>
      <c r="K358" s="62"/>
      <c r="L358" s="63" t="str">
        <f>IF(ISERROR(VLOOKUP(K358,Eje_Pilar_Prop!$C$2:$E$104,2,FALSE))," ",VLOOKUP(K358,Eje_Pilar_Prop!$C$2:$E$104,2,FALSE))</f>
        <v xml:space="preserve"> </v>
      </c>
      <c r="M358" s="63" t="str">
        <f>IF(ISERROR(VLOOKUP(K358,Eje_Pilar_Prop!$C$2:$E$104,3,FALSE))," ",VLOOKUP(K358,Eje_Pilar_Prop!$C$2:$E$104,3,FALSE))</f>
        <v xml:space="preserve"> </v>
      </c>
      <c r="N358" s="64"/>
      <c r="O358" s="173"/>
      <c r="P358" s="60"/>
      <c r="Q358" s="65"/>
      <c r="R358" s="66"/>
      <c r="S358" s="67"/>
      <c r="T358" s="68"/>
      <c r="U358" s="65"/>
      <c r="V358" s="69">
        <f t="shared" si="51"/>
        <v>0</v>
      </c>
      <c r="W358" s="135"/>
      <c r="X358" s="70"/>
      <c r="Y358" s="70"/>
      <c r="Z358" s="70"/>
      <c r="AA358" s="71"/>
      <c r="AB358" s="71"/>
      <c r="AC358" s="71"/>
      <c r="AD358" s="173"/>
      <c r="AE358" s="136"/>
      <c r="AF358" s="70"/>
      <c r="AG358" s="65"/>
      <c r="AH358" s="57"/>
      <c r="AI358" s="57"/>
      <c r="AJ358" s="57"/>
      <c r="AK358" s="57"/>
      <c r="AL358" s="72" t="str">
        <f t="shared" si="50"/>
        <v>-</v>
      </c>
      <c r="AN358" s="112">
        <f>IF(SUMPRODUCT((A$14:A358=A358)*(B$14:B358=B358)*(D$14:D358=D358))&gt;1,0,1)</f>
        <v>0</v>
      </c>
      <c r="AO358" s="73">
        <f t="shared" si="46"/>
        <v>1</v>
      </c>
      <c r="AP358" s="73">
        <f t="shared" si="47"/>
        <v>1</v>
      </c>
      <c r="AQ358" s="74">
        <f>IF(ISBLANK(G358),1,IFERROR(VLOOKUP(G358,Tipo!$C$12:$C$27,1,FALSE),"NO"))</f>
        <v>1</v>
      </c>
      <c r="AR358" s="73">
        <f t="shared" si="48"/>
        <v>1</v>
      </c>
      <c r="AS358" s="73">
        <f>IF(ISBLANK(K358),1,IFERROR(VLOOKUP(K358,Eje_Pilar_Prop!C340:C441,1,FALSE),"NO"))</f>
        <v>1</v>
      </c>
      <c r="AT358" s="73">
        <f t="shared" si="45"/>
        <v>1</v>
      </c>
      <c r="AU358" s="38">
        <f t="shared" si="49"/>
        <v>1</v>
      </c>
      <c r="AV358" s="73">
        <f t="shared" si="44"/>
        <v>1</v>
      </c>
    </row>
    <row r="359" spans="1:48" ht="45" customHeight="1">
      <c r="A359" s="57"/>
      <c r="B359" s="71"/>
      <c r="C359" s="121"/>
      <c r="D359" s="58"/>
      <c r="E359" s="75"/>
      <c r="F359" s="58"/>
      <c r="G359" s="59"/>
      <c r="H359" s="60"/>
      <c r="I359" s="61"/>
      <c r="J359" s="186"/>
      <c r="K359" s="62"/>
      <c r="L359" s="63" t="str">
        <f>IF(ISERROR(VLOOKUP(K359,Eje_Pilar_Prop!$C$2:$E$104,2,FALSE))," ",VLOOKUP(K359,Eje_Pilar_Prop!$C$2:$E$104,2,FALSE))</f>
        <v xml:space="preserve"> </v>
      </c>
      <c r="M359" s="63" t="str">
        <f>IF(ISERROR(VLOOKUP(K359,Eje_Pilar_Prop!$C$2:$E$104,3,FALSE))," ",VLOOKUP(K359,Eje_Pilar_Prop!$C$2:$E$104,3,FALSE))</f>
        <v xml:space="preserve"> </v>
      </c>
      <c r="N359" s="64"/>
      <c r="O359" s="173"/>
      <c r="P359" s="60"/>
      <c r="Q359" s="65"/>
      <c r="R359" s="66"/>
      <c r="S359" s="67"/>
      <c r="T359" s="68"/>
      <c r="U359" s="65"/>
      <c r="V359" s="69">
        <f t="shared" si="51"/>
        <v>0</v>
      </c>
      <c r="W359" s="135"/>
      <c r="X359" s="70"/>
      <c r="Y359" s="70"/>
      <c r="Z359" s="70"/>
      <c r="AA359" s="71"/>
      <c r="AB359" s="71"/>
      <c r="AC359" s="71"/>
      <c r="AD359" s="173"/>
      <c r="AE359" s="136"/>
      <c r="AF359" s="70"/>
      <c r="AG359" s="65"/>
      <c r="AH359" s="57"/>
      <c r="AI359" s="57"/>
      <c r="AJ359" s="57"/>
      <c r="AK359" s="57"/>
      <c r="AL359" s="72" t="str">
        <f t="shared" si="50"/>
        <v>-</v>
      </c>
      <c r="AN359" s="112">
        <f>IF(SUMPRODUCT((A$14:A359=A359)*(B$14:B359=B359)*(D$14:D359=D359))&gt;1,0,1)</f>
        <v>0</v>
      </c>
      <c r="AO359" s="73">
        <f t="shared" si="46"/>
        <v>1</v>
      </c>
      <c r="AP359" s="73">
        <f t="shared" si="47"/>
        <v>1</v>
      </c>
      <c r="AQ359" s="74">
        <f>IF(ISBLANK(G359),1,IFERROR(VLOOKUP(G359,Tipo!$C$12:$C$27,1,FALSE),"NO"))</f>
        <v>1</v>
      </c>
      <c r="AR359" s="73">
        <f t="shared" si="48"/>
        <v>1</v>
      </c>
      <c r="AS359" s="73">
        <f>IF(ISBLANK(K359),1,IFERROR(VLOOKUP(K359,Eje_Pilar_Prop!C341:C442,1,FALSE),"NO"))</f>
        <v>1</v>
      </c>
      <c r="AT359" s="73">
        <f t="shared" si="45"/>
        <v>1</v>
      </c>
      <c r="AU359" s="38">
        <f t="shared" si="49"/>
        <v>1</v>
      </c>
      <c r="AV359" s="73">
        <f t="shared" si="44"/>
        <v>1</v>
      </c>
    </row>
    <row r="360" spans="1:48" ht="45" customHeight="1">
      <c r="A360" s="57"/>
      <c r="B360" s="71"/>
      <c r="C360" s="121"/>
      <c r="D360" s="58"/>
      <c r="E360" s="75"/>
      <c r="F360" s="58"/>
      <c r="G360" s="59"/>
      <c r="H360" s="60"/>
      <c r="I360" s="61"/>
      <c r="J360" s="186"/>
      <c r="K360" s="62"/>
      <c r="L360" s="63" t="str">
        <f>IF(ISERROR(VLOOKUP(K360,Eje_Pilar_Prop!$C$2:$E$104,2,FALSE))," ",VLOOKUP(K360,Eje_Pilar_Prop!$C$2:$E$104,2,FALSE))</f>
        <v xml:space="preserve"> </v>
      </c>
      <c r="M360" s="63" t="str">
        <f>IF(ISERROR(VLOOKUP(K360,Eje_Pilar_Prop!$C$2:$E$104,3,FALSE))," ",VLOOKUP(K360,Eje_Pilar_Prop!$C$2:$E$104,3,FALSE))</f>
        <v xml:space="preserve"> </v>
      </c>
      <c r="N360" s="64"/>
      <c r="O360" s="173"/>
      <c r="P360" s="60"/>
      <c r="Q360" s="65"/>
      <c r="R360" s="66"/>
      <c r="S360" s="67"/>
      <c r="T360" s="68"/>
      <c r="U360" s="65"/>
      <c r="V360" s="69">
        <f t="shared" si="51"/>
        <v>0</v>
      </c>
      <c r="W360" s="135"/>
      <c r="X360" s="70"/>
      <c r="Y360" s="70"/>
      <c r="Z360" s="70"/>
      <c r="AA360" s="71"/>
      <c r="AB360" s="71"/>
      <c r="AC360" s="71"/>
      <c r="AD360" s="173"/>
      <c r="AE360" s="136"/>
      <c r="AF360" s="70"/>
      <c r="AG360" s="65"/>
      <c r="AH360" s="57"/>
      <c r="AI360" s="57"/>
      <c r="AJ360" s="57"/>
      <c r="AK360" s="57"/>
      <c r="AL360" s="72" t="str">
        <f t="shared" si="50"/>
        <v>-</v>
      </c>
      <c r="AN360" s="112">
        <f>IF(SUMPRODUCT((A$14:A360=A360)*(B$14:B360=B360)*(D$14:D360=D360))&gt;1,0,1)</f>
        <v>0</v>
      </c>
      <c r="AO360" s="73">
        <f t="shared" si="46"/>
        <v>1</v>
      </c>
      <c r="AP360" s="73">
        <f t="shared" si="47"/>
        <v>1</v>
      </c>
      <c r="AQ360" s="74">
        <f>IF(ISBLANK(G360),1,IFERROR(VLOOKUP(G360,Tipo!$C$12:$C$27,1,FALSE),"NO"))</f>
        <v>1</v>
      </c>
      <c r="AR360" s="73">
        <f t="shared" si="48"/>
        <v>1</v>
      </c>
      <c r="AS360" s="73">
        <f>IF(ISBLANK(K360),1,IFERROR(VLOOKUP(K360,Eje_Pilar_Prop!C342:C443,1,FALSE),"NO"))</f>
        <v>1</v>
      </c>
      <c r="AT360" s="73">
        <f t="shared" si="45"/>
        <v>1</v>
      </c>
      <c r="AU360" s="38">
        <f t="shared" si="49"/>
        <v>1</v>
      </c>
      <c r="AV360" s="73">
        <f t="shared" si="44"/>
        <v>1</v>
      </c>
    </row>
    <row r="361" spans="1:48" ht="45" customHeight="1">
      <c r="A361" s="57"/>
      <c r="B361" s="71"/>
      <c r="C361" s="121"/>
      <c r="D361" s="58"/>
      <c r="E361" s="75"/>
      <c r="F361" s="58"/>
      <c r="G361" s="59"/>
      <c r="H361" s="60"/>
      <c r="I361" s="61"/>
      <c r="J361" s="186"/>
      <c r="K361" s="62"/>
      <c r="L361" s="63" t="str">
        <f>IF(ISERROR(VLOOKUP(K361,Eje_Pilar_Prop!$C$2:$E$104,2,FALSE))," ",VLOOKUP(K361,Eje_Pilar_Prop!$C$2:$E$104,2,FALSE))</f>
        <v xml:space="preserve"> </v>
      </c>
      <c r="M361" s="63" t="str">
        <f>IF(ISERROR(VLOOKUP(K361,Eje_Pilar_Prop!$C$2:$E$104,3,FALSE))," ",VLOOKUP(K361,Eje_Pilar_Prop!$C$2:$E$104,3,FALSE))</f>
        <v xml:space="preserve"> </v>
      </c>
      <c r="N361" s="64"/>
      <c r="O361" s="173"/>
      <c r="P361" s="60"/>
      <c r="Q361" s="65"/>
      <c r="R361" s="66"/>
      <c r="S361" s="67"/>
      <c r="T361" s="68"/>
      <c r="U361" s="65"/>
      <c r="V361" s="69">
        <f t="shared" si="51"/>
        <v>0</v>
      </c>
      <c r="W361" s="135"/>
      <c r="X361" s="70"/>
      <c r="Y361" s="70"/>
      <c r="Z361" s="70"/>
      <c r="AA361" s="71"/>
      <c r="AB361" s="71"/>
      <c r="AC361" s="71"/>
      <c r="AD361" s="173"/>
      <c r="AE361" s="136"/>
      <c r="AF361" s="70"/>
      <c r="AG361" s="65"/>
      <c r="AH361" s="57"/>
      <c r="AI361" s="57"/>
      <c r="AJ361" s="57"/>
      <c r="AK361" s="57"/>
      <c r="AL361" s="72" t="str">
        <f t="shared" si="50"/>
        <v>-</v>
      </c>
      <c r="AN361" s="112">
        <f>IF(SUMPRODUCT((A$14:A361=A361)*(B$14:B361=B361)*(D$14:D361=D361))&gt;1,0,1)</f>
        <v>0</v>
      </c>
      <c r="AO361" s="73">
        <f t="shared" si="46"/>
        <v>1</v>
      </c>
      <c r="AP361" s="73">
        <f t="shared" si="47"/>
        <v>1</v>
      </c>
      <c r="AQ361" s="74">
        <f>IF(ISBLANK(G361),1,IFERROR(VLOOKUP(G361,Tipo!$C$12:$C$27,1,FALSE),"NO"))</f>
        <v>1</v>
      </c>
      <c r="AR361" s="73">
        <f t="shared" si="48"/>
        <v>1</v>
      </c>
      <c r="AS361" s="73">
        <f>IF(ISBLANK(K361),1,IFERROR(VLOOKUP(K361,Eje_Pilar_Prop!C343:C444,1,FALSE),"NO"))</f>
        <v>1</v>
      </c>
      <c r="AT361" s="73">
        <f t="shared" si="45"/>
        <v>1</v>
      </c>
      <c r="AU361" s="38">
        <f t="shared" si="49"/>
        <v>1</v>
      </c>
      <c r="AV361" s="73">
        <f t="shared" si="44"/>
        <v>1</v>
      </c>
    </row>
    <row r="362" spans="1:48" ht="45" customHeight="1">
      <c r="A362" s="57"/>
      <c r="B362" s="71"/>
      <c r="C362" s="121"/>
      <c r="D362" s="58"/>
      <c r="E362" s="75"/>
      <c r="F362" s="58"/>
      <c r="G362" s="59"/>
      <c r="H362" s="60"/>
      <c r="I362" s="61"/>
      <c r="J362" s="186"/>
      <c r="K362" s="62"/>
      <c r="L362" s="63" t="str">
        <f>IF(ISERROR(VLOOKUP(K362,Eje_Pilar_Prop!$C$2:$E$104,2,FALSE))," ",VLOOKUP(K362,Eje_Pilar_Prop!$C$2:$E$104,2,FALSE))</f>
        <v xml:space="preserve"> </v>
      </c>
      <c r="M362" s="63" t="str">
        <f>IF(ISERROR(VLOOKUP(K362,Eje_Pilar_Prop!$C$2:$E$104,3,FALSE))," ",VLOOKUP(K362,Eje_Pilar_Prop!$C$2:$E$104,3,FALSE))</f>
        <v xml:space="preserve"> </v>
      </c>
      <c r="N362" s="64"/>
      <c r="O362" s="173"/>
      <c r="P362" s="60"/>
      <c r="Q362" s="65"/>
      <c r="R362" s="66"/>
      <c r="S362" s="67"/>
      <c r="T362" s="68"/>
      <c r="U362" s="65"/>
      <c r="V362" s="69">
        <f t="shared" si="51"/>
        <v>0</v>
      </c>
      <c r="W362" s="135"/>
      <c r="X362" s="70"/>
      <c r="Y362" s="70"/>
      <c r="Z362" s="70"/>
      <c r="AA362" s="71"/>
      <c r="AB362" s="71"/>
      <c r="AC362" s="71"/>
      <c r="AD362" s="173"/>
      <c r="AE362" s="136"/>
      <c r="AF362" s="70"/>
      <c r="AG362" s="65"/>
      <c r="AH362" s="57"/>
      <c r="AI362" s="57"/>
      <c r="AJ362" s="57"/>
      <c r="AK362" s="57"/>
      <c r="AL362" s="72" t="str">
        <f t="shared" si="50"/>
        <v>-</v>
      </c>
      <c r="AN362" s="112">
        <f>IF(SUMPRODUCT((A$14:A362=A362)*(B$14:B362=B362)*(D$14:D362=D362))&gt;1,0,1)</f>
        <v>0</v>
      </c>
      <c r="AO362" s="73">
        <f t="shared" si="46"/>
        <v>1</v>
      </c>
      <c r="AP362" s="73">
        <f t="shared" si="47"/>
        <v>1</v>
      </c>
      <c r="AQ362" s="74">
        <f>IF(ISBLANK(G362),1,IFERROR(VLOOKUP(G362,Tipo!$C$12:$C$27,1,FALSE),"NO"))</f>
        <v>1</v>
      </c>
      <c r="AR362" s="73">
        <f t="shared" si="48"/>
        <v>1</v>
      </c>
      <c r="AS362" s="73">
        <f>IF(ISBLANK(K362),1,IFERROR(VLOOKUP(K362,Eje_Pilar_Prop!C344:C445,1,FALSE),"NO"))</f>
        <v>1</v>
      </c>
      <c r="AT362" s="73">
        <f t="shared" si="45"/>
        <v>1</v>
      </c>
      <c r="AU362" s="38">
        <f t="shared" si="49"/>
        <v>1</v>
      </c>
      <c r="AV362" s="73">
        <f t="shared" si="44"/>
        <v>1</v>
      </c>
    </row>
    <row r="363" spans="1:48" ht="45" customHeight="1">
      <c r="A363" s="57"/>
      <c r="B363" s="71"/>
      <c r="C363" s="121"/>
      <c r="D363" s="58"/>
      <c r="E363" s="75"/>
      <c r="F363" s="58"/>
      <c r="G363" s="59"/>
      <c r="H363" s="60"/>
      <c r="I363" s="61"/>
      <c r="J363" s="186"/>
      <c r="K363" s="62"/>
      <c r="L363" s="63" t="str">
        <f>IF(ISERROR(VLOOKUP(K363,Eje_Pilar_Prop!$C$2:$E$104,2,FALSE))," ",VLOOKUP(K363,Eje_Pilar_Prop!$C$2:$E$104,2,FALSE))</f>
        <v xml:space="preserve"> </v>
      </c>
      <c r="M363" s="63" t="str">
        <f>IF(ISERROR(VLOOKUP(K363,Eje_Pilar_Prop!$C$2:$E$104,3,FALSE))," ",VLOOKUP(K363,Eje_Pilar_Prop!$C$2:$E$104,3,FALSE))</f>
        <v xml:space="preserve"> </v>
      </c>
      <c r="N363" s="64"/>
      <c r="O363" s="173"/>
      <c r="P363" s="60"/>
      <c r="Q363" s="65"/>
      <c r="R363" s="66"/>
      <c r="S363" s="67"/>
      <c r="T363" s="68"/>
      <c r="U363" s="65"/>
      <c r="V363" s="69">
        <f t="shared" si="51"/>
        <v>0</v>
      </c>
      <c r="W363" s="135"/>
      <c r="X363" s="70"/>
      <c r="Y363" s="70"/>
      <c r="Z363" s="70"/>
      <c r="AA363" s="71"/>
      <c r="AB363" s="71"/>
      <c r="AC363" s="71"/>
      <c r="AD363" s="173"/>
      <c r="AE363" s="136"/>
      <c r="AF363" s="70"/>
      <c r="AG363" s="65"/>
      <c r="AH363" s="57"/>
      <c r="AI363" s="57"/>
      <c r="AJ363" s="57"/>
      <c r="AK363" s="57"/>
      <c r="AL363" s="72" t="str">
        <f t="shared" si="50"/>
        <v>-</v>
      </c>
      <c r="AN363" s="112">
        <f>IF(SUMPRODUCT((A$14:A363=A363)*(B$14:B363=B363)*(D$14:D363=D363))&gt;1,0,1)</f>
        <v>0</v>
      </c>
      <c r="AO363" s="73">
        <f t="shared" si="46"/>
        <v>1</v>
      </c>
      <c r="AP363" s="73">
        <f t="shared" si="47"/>
        <v>1</v>
      </c>
      <c r="AQ363" s="74">
        <f>IF(ISBLANK(G363),1,IFERROR(VLOOKUP(G363,Tipo!$C$12:$C$27,1,FALSE),"NO"))</f>
        <v>1</v>
      </c>
      <c r="AR363" s="73">
        <f t="shared" si="48"/>
        <v>1</v>
      </c>
      <c r="AS363" s="73">
        <f>IF(ISBLANK(K363),1,IFERROR(VLOOKUP(K363,Eje_Pilar_Prop!C345:C446,1,FALSE),"NO"))</f>
        <v>1</v>
      </c>
      <c r="AT363" s="73">
        <f t="shared" si="45"/>
        <v>1</v>
      </c>
      <c r="AU363" s="38">
        <f t="shared" si="49"/>
        <v>1</v>
      </c>
      <c r="AV363" s="73">
        <f t="shared" si="44"/>
        <v>1</v>
      </c>
    </row>
    <row r="364" spans="1:48" ht="45" customHeight="1">
      <c r="A364" s="57"/>
      <c r="B364" s="71"/>
      <c r="C364" s="121"/>
      <c r="D364" s="58"/>
      <c r="E364" s="75"/>
      <c r="F364" s="58"/>
      <c r="G364" s="59"/>
      <c r="H364" s="60"/>
      <c r="I364" s="61"/>
      <c r="J364" s="186"/>
      <c r="K364" s="62"/>
      <c r="L364" s="63" t="str">
        <f>IF(ISERROR(VLOOKUP(K364,Eje_Pilar_Prop!$C$2:$E$104,2,FALSE))," ",VLOOKUP(K364,Eje_Pilar_Prop!$C$2:$E$104,2,FALSE))</f>
        <v xml:space="preserve"> </v>
      </c>
      <c r="M364" s="63" t="str">
        <f>IF(ISERROR(VLOOKUP(K364,Eje_Pilar_Prop!$C$2:$E$104,3,FALSE))," ",VLOOKUP(K364,Eje_Pilar_Prop!$C$2:$E$104,3,FALSE))</f>
        <v xml:space="preserve"> </v>
      </c>
      <c r="N364" s="64"/>
      <c r="O364" s="173"/>
      <c r="P364" s="60"/>
      <c r="Q364" s="65"/>
      <c r="R364" s="66"/>
      <c r="S364" s="67"/>
      <c r="T364" s="68"/>
      <c r="U364" s="65"/>
      <c r="V364" s="69">
        <f t="shared" si="51"/>
        <v>0</v>
      </c>
      <c r="W364" s="135"/>
      <c r="X364" s="70"/>
      <c r="Y364" s="70"/>
      <c r="Z364" s="70"/>
      <c r="AA364" s="71"/>
      <c r="AB364" s="71"/>
      <c r="AC364" s="71"/>
      <c r="AD364" s="173"/>
      <c r="AE364" s="136"/>
      <c r="AF364" s="70"/>
      <c r="AG364" s="65"/>
      <c r="AH364" s="57"/>
      <c r="AI364" s="57"/>
      <c r="AJ364" s="57"/>
      <c r="AK364" s="57"/>
      <c r="AL364" s="72" t="str">
        <f t="shared" si="50"/>
        <v>-</v>
      </c>
      <c r="AN364" s="112">
        <f>IF(SUMPRODUCT((A$14:A364=A364)*(B$14:B364=B364)*(D$14:D364=D364))&gt;1,0,1)</f>
        <v>0</v>
      </c>
      <c r="AO364" s="73">
        <f t="shared" si="46"/>
        <v>1</v>
      </c>
      <c r="AP364" s="73">
        <f t="shared" si="47"/>
        <v>1</v>
      </c>
      <c r="AQ364" s="74">
        <f>IF(ISBLANK(G364),1,IFERROR(VLOOKUP(G364,Tipo!$C$12:$C$27,1,FALSE),"NO"))</f>
        <v>1</v>
      </c>
      <c r="AR364" s="73">
        <f t="shared" si="48"/>
        <v>1</v>
      </c>
      <c r="AS364" s="73">
        <f>IF(ISBLANK(K364),1,IFERROR(VLOOKUP(K364,Eje_Pilar_Prop!C346:C447,1,FALSE),"NO"))</f>
        <v>1</v>
      </c>
      <c r="AT364" s="73">
        <f t="shared" si="45"/>
        <v>1</v>
      </c>
      <c r="AU364" s="38">
        <f t="shared" si="49"/>
        <v>1</v>
      </c>
      <c r="AV364" s="73">
        <f t="shared" si="44"/>
        <v>1</v>
      </c>
    </row>
    <row r="365" spans="1:48" ht="45" customHeight="1">
      <c r="A365" s="57"/>
      <c r="B365" s="71"/>
      <c r="C365" s="121"/>
      <c r="D365" s="58"/>
      <c r="E365" s="75"/>
      <c r="F365" s="58"/>
      <c r="G365" s="59"/>
      <c r="H365" s="60"/>
      <c r="I365" s="61"/>
      <c r="J365" s="186"/>
      <c r="K365" s="62"/>
      <c r="L365" s="63" t="str">
        <f>IF(ISERROR(VLOOKUP(K365,Eje_Pilar_Prop!$C$2:$E$104,2,FALSE))," ",VLOOKUP(K365,Eje_Pilar_Prop!$C$2:$E$104,2,FALSE))</f>
        <v xml:space="preserve"> </v>
      </c>
      <c r="M365" s="63" t="str">
        <f>IF(ISERROR(VLOOKUP(K365,Eje_Pilar_Prop!$C$2:$E$104,3,FALSE))," ",VLOOKUP(K365,Eje_Pilar_Prop!$C$2:$E$104,3,FALSE))</f>
        <v xml:space="preserve"> </v>
      </c>
      <c r="N365" s="64"/>
      <c r="O365" s="173"/>
      <c r="P365" s="60"/>
      <c r="Q365" s="65"/>
      <c r="R365" s="66"/>
      <c r="S365" s="67"/>
      <c r="T365" s="68"/>
      <c r="U365" s="65"/>
      <c r="V365" s="69">
        <f t="shared" si="51"/>
        <v>0</v>
      </c>
      <c r="W365" s="135"/>
      <c r="X365" s="70"/>
      <c r="Y365" s="70"/>
      <c r="Z365" s="70"/>
      <c r="AA365" s="71"/>
      <c r="AB365" s="71"/>
      <c r="AC365" s="71"/>
      <c r="AD365" s="173"/>
      <c r="AE365" s="136"/>
      <c r="AF365" s="70"/>
      <c r="AG365" s="65"/>
      <c r="AH365" s="57"/>
      <c r="AI365" s="57"/>
      <c r="AJ365" s="57"/>
      <c r="AK365" s="57"/>
      <c r="AL365" s="72" t="str">
        <f t="shared" si="50"/>
        <v>-</v>
      </c>
      <c r="AN365" s="112">
        <f>IF(SUMPRODUCT((A$14:A365=A365)*(B$14:B365=B365)*(D$14:D365=D365))&gt;1,0,1)</f>
        <v>0</v>
      </c>
      <c r="AO365" s="73">
        <f t="shared" si="46"/>
        <v>1</v>
      </c>
      <c r="AP365" s="73">
        <f t="shared" si="47"/>
        <v>1</v>
      </c>
      <c r="AQ365" s="74">
        <f>IF(ISBLANK(G365),1,IFERROR(VLOOKUP(G365,Tipo!$C$12:$C$27,1,FALSE),"NO"))</f>
        <v>1</v>
      </c>
      <c r="AR365" s="73">
        <f t="shared" si="48"/>
        <v>1</v>
      </c>
      <c r="AS365" s="73">
        <f>IF(ISBLANK(K365),1,IFERROR(VLOOKUP(K365,Eje_Pilar_Prop!C347:C448,1,FALSE),"NO"))</f>
        <v>1</v>
      </c>
      <c r="AT365" s="73">
        <f t="shared" si="45"/>
        <v>1</v>
      </c>
      <c r="AU365" s="38">
        <f t="shared" si="49"/>
        <v>1</v>
      </c>
      <c r="AV365" s="73">
        <f t="shared" si="44"/>
        <v>1</v>
      </c>
    </row>
    <row r="366" spans="1:48" ht="45" customHeight="1">
      <c r="A366" s="57"/>
      <c r="B366" s="71"/>
      <c r="C366" s="121"/>
      <c r="D366" s="58"/>
      <c r="E366" s="75"/>
      <c r="F366" s="58"/>
      <c r="G366" s="59"/>
      <c r="H366" s="60"/>
      <c r="I366" s="61"/>
      <c r="J366" s="186"/>
      <c r="K366" s="62"/>
      <c r="L366" s="63" t="str">
        <f>IF(ISERROR(VLOOKUP(K366,Eje_Pilar_Prop!$C$2:$E$104,2,FALSE))," ",VLOOKUP(K366,Eje_Pilar_Prop!$C$2:$E$104,2,FALSE))</f>
        <v xml:space="preserve"> </v>
      </c>
      <c r="M366" s="63" t="str">
        <f>IF(ISERROR(VLOOKUP(K366,Eje_Pilar_Prop!$C$2:$E$104,3,FALSE))," ",VLOOKUP(K366,Eje_Pilar_Prop!$C$2:$E$104,3,FALSE))</f>
        <v xml:space="preserve"> </v>
      </c>
      <c r="N366" s="64"/>
      <c r="O366" s="173"/>
      <c r="P366" s="60"/>
      <c r="Q366" s="65"/>
      <c r="R366" s="66"/>
      <c r="S366" s="67"/>
      <c r="T366" s="68"/>
      <c r="U366" s="65"/>
      <c r="V366" s="69">
        <f t="shared" si="51"/>
        <v>0</v>
      </c>
      <c r="W366" s="135"/>
      <c r="X366" s="70"/>
      <c r="Y366" s="70"/>
      <c r="Z366" s="70"/>
      <c r="AA366" s="71"/>
      <c r="AB366" s="71"/>
      <c r="AC366" s="71"/>
      <c r="AD366" s="173"/>
      <c r="AE366" s="136"/>
      <c r="AF366" s="70"/>
      <c r="AG366" s="65"/>
      <c r="AH366" s="57"/>
      <c r="AI366" s="57"/>
      <c r="AJ366" s="57"/>
      <c r="AK366" s="57"/>
      <c r="AL366" s="72" t="str">
        <f t="shared" si="50"/>
        <v>-</v>
      </c>
      <c r="AN366" s="112">
        <f>IF(SUMPRODUCT((A$14:A366=A366)*(B$14:B366=B366)*(D$14:D366=D366))&gt;1,0,1)</f>
        <v>0</v>
      </c>
      <c r="AO366" s="73">
        <f t="shared" si="46"/>
        <v>1</v>
      </c>
      <c r="AP366" s="73">
        <f t="shared" si="47"/>
        <v>1</v>
      </c>
      <c r="AQ366" s="74">
        <f>IF(ISBLANK(G366),1,IFERROR(VLOOKUP(G366,Tipo!$C$12:$C$27,1,FALSE),"NO"))</f>
        <v>1</v>
      </c>
      <c r="AR366" s="73">
        <f t="shared" si="48"/>
        <v>1</v>
      </c>
      <c r="AS366" s="73">
        <f>IF(ISBLANK(K366),1,IFERROR(VLOOKUP(K366,Eje_Pilar_Prop!C348:C449,1,FALSE),"NO"))</f>
        <v>1</v>
      </c>
      <c r="AT366" s="73">
        <f t="shared" si="45"/>
        <v>1</v>
      </c>
      <c r="AU366" s="38">
        <f t="shared" si="49"/>
        <v>1</v>
      </c>
      <c r="AV366" s="73">
        <f t="shared" si="44"/>
        <v>1</v>
      </c>
    </row>
    <row r="367" spans="1:48" ht="45" customHeight="1">
      <c r="A367" s="57"/>
      <c r="B367" s="71"/>
      <c r="C367" s="121"/>
      <c r="D367" s="58"/>
      <c r="E367" s="75"/>
      <c r="F367" s="58"/>
      <c r="G367" s="59"/>
      <c r="H367" s="60"/>
      <c r="I367" s="61"/>
      <c r="J367" s="186"/>
      <c r="K367" s="62"/>
      <c r="L367" s="63" t="str">
        <f>IF(ISERROR(VLOOKUP(K367,Eje_Pilar_Prop!$C$2:$E$104,2,FALSE))," ",VLOOKUP(K367,Eje_Pilar_Prop!$C$2:$E$104,2,FALSE))</f>
        <v xml:space="preserve"> </v>
      </c>
      <c r="M367" s="63" t="str">
        <f>IF(ISERROR(VLOOKUP(K367,Eje_Pilar_Prop!$C$2:$E$104,3,FALSE))," ",VLOOKUP(K367,Eje_Pilar_Prop!$C$2:$E$104,3,FALSE))</f>
        <v xml:space="preserve"> </v>
      </c>
      <c r="N367" s="64"/>
      <c r="O367" s="173"/>
      <c r="P367" s="60"/>
      <c r="Q367" s="65"/>
      <c r="R367" s="66"/>
      <c r="S367" s="67"/>
      <c r="T367" s="68"/>
      <c r="U367" s="65"/>
      <c r="V367" s="69">
        <f t="shared" si="51"/>
        <v>0</v>
      </c>
      <c r="W367" s="135"/>
      <c r="X367" s="70"/>
      <c r="Y367" s="70"/>
      <c r="Z367" s="70"/>
      <c r="AA367" s="71"/>
      <c r="AB367" s="71"/>
      <c r="AC367" s="71"/>
      <c r="AD367" s="173"/>
      <c r="AE367" s="136"/>
      <c r="AF367" s="70"/>
      <c r="AG367" s="65"/>
      <c r="AH367" s="57"/>
      <c r="AI367" s="57"/>
      <c r="AJ367" s="57"/>
      <c r="AK367" s="57"/>
      <c r="AL367" s="72" t="str">
        <f t="shared" si="50"/>
        <v>-</v>
      </c>
      <c r="AN367" s="112">
        <f>IF(SUMPRODUCT((A$14:A367=A367)*(B$14:B367=B367)*(D$14:D367=D367))&gt;1,0,1)</f>
        <v>0</v>
      </c>
      <c r="AO367" s="73">
        <f t="shared" si="46"/>
        <v>1</v>
      </c>
      <c r="AP367" s="73">
        <f t="shared" si="47"/>
        <v>1</v>
      </c>
      <c r="AQ367" s="74">
        <f>IF(ISBLANK(G367),1,IFERROR(VLOOKUP(G367,Tipo!$C$12:$C$27,1,FALSE),"NO"))</f>
        <v>1</v>
      </c>
      <c r="AR367" s="73">
        <f t="shared" si="48"/>
        <v>1</v>
      </c>
      <c r="AS367" s="73">
        <f>IF(ISBLANK(K367),1,IFERROR(VLOOKUP(K367,Eje_Pilar_Prop!C349:C450,1,FALSE),"NO"))</f>
        <v>1</v>
      </c>
      <c r="AT367" s="73">
        <f t="shared" si="45"/>
        <v>1</v>
      </c>
      <c r="AU367" s="38">
        <f t="shared" si="49"/>
        <v>1</v>
      </c>
      <c r="AV367" s="73">
        <f t="shared" si="44"/>
        <v>1</v>
      </c>
    </row>
    <row r="368" spans="1:48" ht="45" customHeight="1">
      <c r="A368" s="57"/>
      <c r="B368" s="71"/>
      <c r="C368" s="121"/>
      <c r="D368" s="58"/>
      <c r="E368" s="75"/>
      <c r="F368" s="58"/>
      <c r="G368" s="59"/>
      <c r="H368" s="60"/>
      <c r="I368" s="61"/>
      <c r="J368" s="186"/>
      <c r="K368" s="62"/>
      <c r="L368" s="63" t="str">
        <f>IF(ISERROR(VLOOKUP(K368,Eje_Pilar_Prop!$C$2:$E$104,2,FALSE))," ",VLOOKUP(K368,Eje_Pilar_Prop!$C$2:$E$104,2,FALSE))</f>
        <v xml:space="preserve"> </v>
      </c>
      <c r="M368" s="63" t="str">
        <f>IF(ISERROR(VLOOKUP(K368,Eje_Pilar_Prop!$C$2:$E$104,3,FALSE))," ",VLOOKUP(K368,Eje_Pilar_Prop!$C$2:$E$104,3,FALSE))</f>
        <v xml:space="preserve"> </v>
      </c>
      <c r="N368" s="64"/>
      <c r="O368" s="173"/>
      <c r="P368" s="60"/>
      <c r="Q368" s="65"/>
      <c r="R368" s="66"/>
      <c r="S368" s="67"/>
      <c r="T368" s="68"/>
      <c r="U368" s="65"/>
      <c r="V368" s="69">
        <f t="shared" si="51"/>
        <v>0</v>
      </c>
      <c r="W368" s="135"/>
      <c r="X368" s="70"/>
      <c r="Y368" s="70"/>
      <c r="Z368" s="70"/>
      <c r="AA368" s="71"/>
      <c r="AB368" s="71"/>
      <c r="AC368" s="71"/>
      <c r="AD368" s="173"/>
      <c r="AE368" s="136"/>
      <c r="AF368" s="70"/>
      <c r="AG368" s="65"/>
      <c r="AH368" s="57"/>
      <c r="AI368" s="57"/>
      <c r="AJ368" s="57"/>
      <c r="AK368" s="57"/>
      <c r="AL368" s="72" t="str">
        <f t="shared" si="50"/>
        <v>-</v>
      </c>
      <c r="AN368" s="112">
        <f>IF(SUMPRODUCT((A$14:A368=A368)*(B$14:B368=B368)*(D$14:D368=D368))&gt;1,0,1)</f>
        <v>0</v>
      </c>
      <c r="AO368" s="73">
        <f t="shared" si="46"/>
        <v>1</v>
      </c>
      <c r="AP368" s="73">
        <f t="shared" si="47"/>
        <v>1</v>
      </c>
      <c r="AQ368" s="74">
        <f>IF(ISBLANK(G368),1,IFERROR(VLOOKUP(G368,Tipo!$C$12:$C$27,1,FALSE),"NO"))</f>
        <v>1</v>
      </c>
      <c r="AR368" s="73">
        <f t="shared" si="48"/>
        <v>1</v>
      </c>
      <c r="AS368" s="73">
        <f>IF(ISBLANK(K368),1,IFERROR(VLOOKUP(K368,Eje_Pilar_Prop!C350:C451,1,FALSE),"NO"))</f>
        <v>1</v>
      </c>
      <c r="AT368" s="73">
        <f t="shared" si="45"/>
        <v>1</v>
      </c>
      <c r="AU368" s="38">
        <f t="shared" si="49"/>
        <v>1</v>
      </c>
      <c r="AV368" s="73">
        <f t="shared" si="44"/>
        <v>1</v>
      </c>
    </row>
    <row r="369" spans="1:48" ht="45" customHeight="1">
      <c r="A369" s="57"/>
      <c r="B369" s="71"/>
      <c r="C369" s="121"/>
      <c r="D369" s="58"/>
      <c r="E369" s="75"/>
      <c r="F369" s="58"/>
      <c r="G369" s="59"/>
      <c r="H369" s="60"/>
      <c r="I369" s="61"/>
      <c r="J369" s="186"/>
      <c r="K369" s="62"/>
      <c r="L369" s="63" t="str">
        <f>IF(ISERROR(VLOOKUP(K369,Eje_Pilar_Prop!$C$2:$E$104,2,FALSE))," ",VLOOKUP(K369,Eje_Pilar_Prop!$C$2:$E$104,2,FALSE))</f>
        <v xml:space="preserve"> </v>
      </c>
      <c r="M369" s="63" t="str">
        <f>IF(ISERROR(VLOOKUP(K369,Eje_Pilar_Prop!$C$2:$E$104,3,FALSE))," ",VLOOKUP(K369,Eje_Pilar_Prop!$C$2:$E$104,3,FALSE))</f>
        <v xml:space="preserve"> </v>
      </c>
      <c r="N369" s="64"/>
      <c r="O369" s="173"/>
      <c r="P369" s="60"/>
      <c r="Q369" s="65"/>
      <c r="R369" s="66"/>
      <c r="S369" s="67"/>
      <c r="T369" s="68"/>
      <c r="U369" s="65"/>
      <c r="V369" s="69">
        <f t="shared" si="51"/>
        <v>0</v>
      </c>
      <c r="W369" s="135"/>
      <c r="X369" s="70"/>
      <c r="Y369" s="70"/>
      <c r="Z369" s="70"/>
      <c r="AA369" s="71"/>
      <c r="AB369" s="71"/>
      <c r="AC369" s="71"/>
      <c r="AD369" s="173"/>
      <c r="AE369" s="136"/>
      <c r="AF369" s="70"/>
      <c r="AG369" s="65"/>
      <c r="AH369" s="57"/>
      <c r="AI369" s="57"/>
      <c r="AJ369" s="57"/>
      <c r="AK369" s="57"/>
      <c r="AL369" s="72" t="str">
        <f t="shared" si="50"/>
        <v>-</v>
      </c>
      <c r="AN369" s="112">
        <f>IF(SUMPRODUCT((A$14:A369=A369)*(B$14:B369=B369)*(D$14:D369=D369))&gt;1,0,1)</f>
        <v>0</v>
      </c>
      <c r="AO369" s="73">
        <f t="shared" si="46"/>
        <v>1</v>
      </c>
      <c r="AP369" s="73">
        <f t="shared" si="47"/>
        <v>1</v>
      </c>
      <c r="AQ369" s="74">
        <f>IF(ISBLANK(G369),1,IFERROR(VLOOKUP(G369,Tipo!$C$12:$C$27,1,FALSE),"NO"))</f>
        <v>1</v>
      </c>
      <c r="AR369" s="73">
        <f t="shared" si="48"/>
        <v>1</v>
      </c>
      <c r="AS369" s="73">
        <f>IF(ISBLANK(K369),1,IFERROR(VLOOKUP(K369,Eje_Pilar_Prop!C351:C452,1,FALSE),"NO"))</f>
        <v>1</v>
      </c>
      <c r="AT369" s="73">
        <f t="shared" si="45"/>
        <v>1</v>
      </c>
      <c r="AU369" s="38">
        <f t="shared" si="49"/>
        <v>1</v>
      </c>
      <c r="AV369" s="73">
        <f t="shared" si="44"/>
        <v>1</v>
      </c>
    </row>
    <row r="370" spans="1:48" ht="45" customHeight="1">
      <c r="A370" s="57"/>
      <c r="B370" s="71"/>
      <c r="C370" s="121"/>
      <c r="D370" s="58"/>
      <c r="E370" s="75"/>
      <c r="F370" s="58"/>
      <c r="G370" s="59"/>
      <c r="H370" s="60"/>
      <c r="I370" s="61"/>
      <c r="J370" s="186"/>
      <c r="K370" s="62"/>
      <c r="L370" s="63" t="str">
        <f>IF(ISERROR(VLOOKUP(K370,Eje_Pilar_Prop!$C$2:$E$104,2,FALSE))," ",VLOOKUP(K370,Eje_Pilar_Prop!$C$2:$E$104,2,FALSE))</f>
        <v xml:space="preserve"> </v>
      </c>
      <c r="M370" s="63" t="str">
        <f>IF(ISERROR(VLOOKUP(K370,Eje_Pilar_Prop!$C$2:$E$104,3,FALSE))," ",VLOOKUP(K370,Eje_Pilar_Prop!$C$2:$E$104,3,FALSE))</f>
        <v xml:space="preserve"> </v>
      </c>
      <c r="N370" s="64"/>
      <c r="O370" s="173"/>
      <c r="P370" s="60"/>
      <c r="Q370" s="65"/>
      <c r="R370" s="66"/>
      <c r="S370" s="67"/>
      <c r="T370" s="68"/>
      <c r="U370" s="65"/>
      <c r="V370" s="69">
        <f t="shared" si="51"/>
        <v>0</v>
      </c>
      <c r="W370" s="135"/>
      <c r="X370" s="70"/>
      <c r="Y370" s="70"/>
      <c r="Z370" s="70"/>
      <c r="AA370" s="71"/>
      <c r="AB370" s="71"/>
      <c r="AC370" s="71"/>
      <c r="AD370" s="173"/>
      <c r="AE370" s="136"/>
      <c r="AF370" s="70"/>
      <c r="AG370" s="65"/>
      <c r="AH370" s="57"/>
      <c r="AI370" s="57"/>
      <c r="AJ370" s="57"/>
      <c r="AK370" s="57"/>
      <c r="AL370" s="72" t="str">
        <f t="shared" si="50"/>
        <v>-</v>
      </c>
      <c r="AN370" s="112">
        <f>IF(SUMPRODUCT((A$14:A370=A370)*(B$14:B370=B370)*(D$14:D370=D370))&gt;1,0,1)</f>
        <v>0</v>
      </c>
      <c r="AO370" s="73">
        <f t="shared" si="46"/>
        <v>1</v>
      </c>
      <c r="AP370" s="73">
        <f t="shared" si="47"/>
        <v>1</v>
      </c>
      <c r="AQ370" s="74">
        <f>IF(ISBLANK(G370),1,IFERROR(VLOOKUP(G370,Tipo!$C$12:$C$27,1,FALSE),"NO"))</f>
        <v>1</v>
      </c>
      <c r="AR370" s="73">
        <f t="shared" si="48"/>
        <v>1</v>
      </c>
      <c r="AS370" s="73">
        <f>IF(ISBLANK(K370),1,IFERROR(VLOOKUP(K370,Eje_Pilar_Prop!C352:C453,1,FALSE),"NO"))</f>
        <v>1</v>
      </c>
      <c r="AT370" s="73">
        <f t="shared" si="45"/>
        <v>1</v>
      </c>
      <c r="AU370" s="38">
        <f t="shared" si="49"/>
        <v>1</v>
      </c>
      <c r="AV370" s="73">
        <f t="shared" si="44"/>
        <v>1</v>
      </c>
    </row>
    <row r="371" spans="1:48" ht="45" customHeight="1">
      <c r="A371" s="57"/>
      <c r="B371" s="71"/>
      <c r="C371" s="121"/>
      <c r="D371" s="58"/>
      <c r="E371" s="75"/>
      <c r="F371" s="58"/>
      <c r="G371" s="59"/>
      <c r="H371" s="60"/>
      <c r="I371" s="61"/>
      <c r="J371" s="186"/>
      <c r="K371" s="62"/>
      <c r="L371" s="63" t="str">
        <f>IF(ISERROR(VLOOKUP(K371,Eje_Pilar_Prop!$C$2:$E$104,2,FALSE))," ",VLOOKUP(K371,Eje_Pilar_Prop!$C$2:$E$104,2,FALSE))</f>
        <v xml:space="preserve"> </v>
      </c>
      <c r="M371" s="63" t="str">
        <f>IF(ISERROR(VLOOKUP(K371,Eje_Pilar_Prop!$C$2:$E$104,3,FALSE))," ",VLOOKUP(K371,Eje_Pilar_Prop!$C$2:$E$104,3,FALSE))</f>
        <v xml:space="preserve"> </v>
      </c>
      <c r="N371" s="64"/>
      <c r="O371" s="173"/>
      <c r="P371" s="60"/>
      <c r="Q371" s="65"/>
      <c r="R371" s="66"/>
      <c r="S371" s="67"/>
      <c r="T371" s="68"/>
      <c r="U371" s="65"/>
      <c r="V371" s="69">
        <f t="shared" si="51"/>
        <v>0</v>
      </c>
      <c r="W371" s="135"/>
      <c r="X371" s="70"/>
      <c r="Y371" s="70"/>
      <c r="Z371" s="70"/>
      <c r="AA371" s="71"/>
      <c r="AB371" s="71"/>
      <c r="AC371" s="71"/>
      <c r="AD371" s="173"/>
      <c r="AE371" s="136"/>
      <c r="AF371" s="70"/>
      <c r="AG371" s="65"/>
      <c r="AH371" s="57"/>
      <c r="AI371" s="57"/>
      <c r="AJ371" s="57"/>
      <c r="AK371" s="57"/>
      <c r="AL371" s="72" t="str">
        <f t="shared" si="50"/>
        <v>-</v>
      </c>
      <c r="AN371" s="112">
        <f>IF(SUMPRODUCT((A$14:A371=A371)*(B$14:B371=B371)*(D$14:D371=D371))&gt;1,0,1)</f>
        <v>0</v>
      </c>
      <c r="AO371" s="73">
        <f t="shared" si="46"/>
        <v>1</v>
      </c>
      <c r="AP371" s="73">
        <f t="shared" si="47"/>
        <v>1</v>
      </c>
      <c r="AQ371" s="74">
        <f>IF(ISBLANK(G371),1,IFERROR(VLOOKUP(G371,Tipo!$C$12:$C$27,1,FALSE),"NO"))</f>
        <v>1</v>
      </c>
      <c r="AR371" s="73">
        <f t="shared" si="48"/>
        <v>1</v>
      </c>
      <c r="AS371" s="73">
        <f>IF(ISBLANK(K371),1,IFERROR(VLOOKUP(K371,Eje_Pilar_Prop!C353:C454,1,FALSE),"NO"))</f>
        <v>1</v>
      </c>
      <c r="AT371" s="73">
        <f t="shared" si="45"/>
        <v>1</v>
      </c>
      <c r="AU371" s="38">
        <f t="shared" si="49"/>
        <v>1</v>
      </c>
      <c r="AV371" s="73">
        <f t="shared" si="44"/>
        <v>1</v>
      </c>
    </row>
    <row r="372" spans="1:48" ht="45" customHeight="1">
      <c r="A372" s="57"/>
      <c r="B372" s="71"/>
      <c r="C372" s="121"/>
      <c r="D372" s="58"/>
      <c r="E372" s="75"/>
      <c r="F372" s="58"/>
      <c r="G372" s="59"/>
      <c r="H372" s="60"/>
      <c r="I372" s="61"/>
      <c r="J372" s="186"/>
      <c r="K372" s="62"/>
      <c r="L372" s="63" t="str">
        <f>IF(ISERROR(VLOOKUP(K372,Eje_Pilar_Prop!$C$2:$E$104,2,FALSE))," ",VLOOKUP(K372,Eje_Pilar_Prop!$C$2:$E$104,2,FALSE))</f>
        <v xml:space="preserve"> </v>
      </c>
      <c r="M372" s="63" t="str">
        <f>IF(ISERROR(VLOOKUP(K372,Eje_Pilar_Prop!$C$2:$E$104,3,FALSE))," ",VLOOKUP(K372,Eje_Pilar_Prop!$C$2:$E$104,3,FALSE))</f>
        <v xml:space="preserve"> </v>
      </c>
      <c r="N372" s="64"/>
      <c r="O372" s="173"/>
      <c r="P372" s="60"/>
      <c r="Q372" s="65"/>
      <c r="R372" s="66"/>
      <c r="S372" s="67"/>
      <c r="T372" s="68"/>
      <c r="U372" s="65"/>
      <c r="V372" s="69">
        <f t="shared" si="51"/>
        <v>0</v>
      </c>
      <c r="W372" s="135"/>
      <c r="X372" s="70"/>
      <c r="Y372" s="70"/>
      <c r="Z372" s="70"/>
      <c r="AA372" s="71"/>
      <c r="AB372" s="71"/>
      <c r="AC372" s="71"/>
      <c r="AD372" s="173"/>
      <c r="AE372" s="136"/>
      <c r="AF372" s="70"/>
      <c r="AG372" s="65"/>
      <c r="AH372" s="57"/>
      <c r="AI372" s="57"/>
      <c r="AJ372" s="57"/>
      <c r="AK372" s="57"/>
      <c r="AL372" s="72" t="str">
        <f t="shared" si="50"/>
        <v>-</v>
      </c>
      <c r="AN372" s="112">
        <f>IF(SUMPRODUCT((A$14:A372=A372)*(B$14:B372=B372)*(D$14:D372=D372))&gt;1,0,1)</f>
        <v>0</v>
      </c>
      <c r="AO372" s="73">
        <f t="shared" si="46"/>
        <v>1</v>
      </c>
      <c r="AP372" s="73">
        <f t="shared" si="47"/>
        <v>1</v>
      </c>
      <c r="AQ372" s="74">
        <f>IF(ISBLANK(G372),1,IFERROR(VLOOKUP(G372,Tipo!$C$12:$C$27,1,FALSE),"NO"))</f>
        <v>1</v>
      </c>
      <c r="AR372" s="73">
        <f t="shared" si="48"/>
        <v>1</v>
      </c>
      <c r="AS372" s="73">
        <f>IF(ISBLANK(K372),1,IFERROR(VLOOKUP(K372,Eje_Pilar_Prop!C354:C455,1,FALSE),"NO"))</f>
        <v>1</v>
      </c>
      <c r="AT372" s="73">
        <f t="shared" si="45"/>
        <v>1</v>
      </c>
      <c r="AU372" s="38">
        <f t="shared" si="49"/>
        <v>1</v>
      </c>
      <c r="AV372" s="73">
        <f t="shared" si="44"/>
        <v>1</v>
      </c>
    </row>
    <row r="373" spans="1:48" ht="45" customHeight="1">
      <c r="A373" s="57"/>
      <c r="B373" s="71"/>
      <c r="C373" s="121"/>
      <c r="D373" s="58"/>
      <c r="E373" s="75"/>
      <c r="F373" s="58"/>
      <c r="G373" s="59"/>
      <c r="H373" s="60"/>
      <c r="I373" s="61"/>
      <c r="J373" s="186"/>
      <c r="K373" s="62"/>
      <c r="L373" s="63" t="str">
        <f>IF(ISERROR(VLOOKUP(K373,Eje_Pilar_Prop!$C$2:$E$104,2,FALSE))," ",VLOOKUP(K373,Eje_Pilar_Prop!$C$2:$E$104,2,FALSE))</f>
        <v xml:space="preserve"> </v>
      </c>
      <c r="M373" s="63" t="str">
        <f>IF(ISERROR(VLOOKUP(K373,Eje_Pilar_Prop!$C$2:$E$104,3,FALSE))," ",VLOOKUP(K373,Eje_Pilar_Prop!$C$2:$E$104,3,FALSE))</f>
        <v xml:space="preserve"> </v>
      </c>
      <c r="N373" s="64"/>
      <c r="O373" s="173"/>
      <c r="P373" s="60"/>
      <c r="Q373" s="65"/>
      <c r="R373" s="66"/>
      <c r="S373" s="67"/>
      <c r="T373" s="68"/>
      <c r="U373" s="65"/>
      <c r="V373" s="69">
        <f t="shared" si="51"/>
        <v>0</v>
      </c>
      <c r="W373" s="135"/>
      <c r="X373" s="70"/>
      <c r="Y373" s="70"/>
      <c r="Z373" s="70"/>
      <c r="AA373" s="71"/>
      <c r="AB373" s="71"/>
      <c r="AC373" s="71"/>
      <c r="AD373" s="173"/>
      <c r="AE373" s="136"/>
      <c r="AF373" s="70"/>
      <c r="AG373" s="65"/>
      <c r="AH373" s="57"/>
      <c r="AI373" s="57"/>
      <c r="AJ373" s="57"/>
      <c r="AK373" s="57"/>
      <c r="AL373" s="72" t="str">
        <f t="shared" si="50"/>
        <v>-</v>
      </c>
      <c r="AN373" s="112">
        <f>IF(SUMPRODUCT((A$14:A373=A373)*(B$14:B373=B373)*(D$14:D373=D373))&gt;1,0,1)</f>
        <v>0</v>
      </c>
      <c r="AO373" s="73">
        <f t="shared" si="46"/>
        <v>1</v>
      </c>
      <c r="AP373" s="73">
        <f t="shared" si="47"/>
        <v>1</v>
      </c>
      <c r="AQ373" s="74">
        <f>IF(ISBLANK(G373),1,IFERROR(VLOOKUP(G373,Tipo!$C$12:$C$27,1,FALSE),"NO"))</f>
        <v>1</v>
      </c>
      <c r="AR373" s="73">
        <f t="shared" si="48"/>
        <v>1</v>
      </c>
      <c r="AS373" s="73">
        <f>IF(ISBLANK(K373),1,IFERROR(VLOOKUP(K373,Eje_Pilar_Prop!C355:C456,1,FALSE),"NO"))</f>
        <v>1</v>
      </c>
      <c r="AT373" s="73">
        <f t="shared" si="45"/>
        <v>1</v>
      </c>
      <c r="AU373" s="38">
        <f t="shared" si="49"/>
        <v>1</v>
      </c>
      <c r="AV373" s="73">
        <f t="shared" si="44"/>
        <v>1</v>
      </c>
    </row>
    <row r="374" spans="1:48" ht="45" customHeight="1">
      <c r="A374" s="57"/>
      <c r="B374" s="71"/>
      <c r="C374" s="121"/>
      <c r="D374" s="58"/>
      <c r="E374" s="75"/>
      <c r="F374" s="58"/>
      <c r="G374" s="59"/>
      <c r="H374" s="60"/>
      <c r="I374" s="61"/>
      <c r="J374" s="186"/>
      <c r="K374" s="62"/>
      <c r="L374" s="63" t="str">
        <f>IF(ISERROR(VLOOKUP(K374,Eje_Pilar_Prop!$C$2:$E$104,2,FALSE))," ",VLOOKUP(K374,Eje_Pilar_Prop!$C$2:$E$104,2,FALSE))</f>
        <v xml:space="preserve"> </v>
      </c>
      <c r="M374" s="63" t="str">
        <f>IF(ISERROR(VLOOKUP(K374,Eje_Pilar_Prop!$C$2:$E$104,3,FALSE))," ",VLOOKUP(K374,Eje_Pilar_Prop!$C$2:$E$104,3,FALSE))</f>
        <v xml:space="preserve"> </v>
      </c>
      <c r="N374" s="64"/>
      <c r="O374" s="173"/>
      <c r="P374" s="60"/>
      <c r="Q374" s="65"/>
      <c r="R374" s="66"/>
      <c r="S374" s="67"/>
      <c r="T374" s="68"/>
      <c r="U374" s="65"/>
      <c r="V374" s="69">
        <f t="shared" si="51"/>
        <v>0</v>
      </c>
      <c r="W374" s="135"/>
      <c r="X374" s="70"/>
      <c r="Y374" s="70"/>
      <c r="Z374" s="70"/>
      <c r="AA374" s="71"/>
      <c r="AB374" s="71"/>
      <c r="AC374" s="71"/>
      <c r="AD374" s="173"/>
      <c r="AE374" s="136"/>
      <c r="AF374" s="70"/>
      <c r="AG374" s="65"/>
      <c r="AH374" s="57"/>
      <c r="AI374" s="57"/>
      <c r="AJ374" s="57"/>
      <c r="AK374" s="57"/>
      <c r="AL374" s="72" t="str">
        <f t="shared" si="50"/>
        <v>-</v>
      </c>
      <c r="AN374" s="112">
        <f>IF(SUMPRODUCT((A$14:A374=A374)*(B$14:B374=B374)*(D$14:D374=D374))&gt;1,0,1)</f>
        <v>0</v>
      </c>
      <c r="AO374" s="73">
        <f t="shared" si="46"/>
        <v>1</v>
      </c>
      <c r="AP374" s="73">
        <f t="shared" si="47"/>
        <v>1</v>
      </c>
      <c r="AQ374" s="74">
        <f>IF(ISBLANK(G374),1,IFERROR(VLOOKUP(G374,Tipo!$C$12:$C$27,1,FALSE),"NO"))</f>
        <v>1</v>
      </c>
      <c r="AR374" s="73">
        <f t="shared" si="48"/>
        <v>1</v>
      </c>
      <c r="AS374" s="73">
        <f>IF(ISBLANK(K374),1,IFERROR(VLOOKUP(K374,Eje_Pilar_Prop!C356:C457,1,FALSE),"NO"))</f>
        <v>1</v>
      </c>
      <c r="AT374" s="73">
        <f t="shared" si="45"/>
        <v>1</v>
      </c>
      <c r="AU374" s="38">
        <f t="shared" si="49"/>
        <v>1</v>
      </c>
      <c r="AV374" s="73">
        <f t="shared" si="44"/>
        <v>1</v>
      </c>
    </row>
    <row r="375" spans="1:48" ht="45" customHeight="1">
      <c r="A375" s="57"/>
      <c r="B375" s="71"/>
      <c r="C375" s="121"/>
      <c r="D375" s="58"/>
      <c r="E375" s="75"/>
      <c r="F375" s="58"/>
      <c r="G375" s="59"/>
      <c r="H375" s="60"/>
      <c r="I375" s="61"/>
      <c r="J375" s="186"/>
      <c r="K375" s="62"/>
      <c r="L375" s="63" t="str">
        <f>IF(ISERROR(VLOOKUP(K375,Eje_Pilar_Prop!$C$2:$E$104,2,FALSE))," ",VLOOKUP(K375,Eje_Pilar_Prop!$C$2:$E$104,2,FALSE))</f>
        <v xml:space="preserve"> </v>
      </c>
      <c r="M375" s="63" t="str">
        <f>IF(ISERROR(VLOOKUP(K375,Eje_Pilar_Prop!$C$2:$E$104,3,FALSE))," ",VLOOKUP(K375,Eje_Pilar_Prop!$C$2:$E$104,3,FALSE))</f>
        <v xml:space="preserve"> </v>
      </c>
      <c r="N375" s="64"/>
      <c r="O375" s="173"/>
      <c r="P375" s="60"/>
      <c r="Q375" s="65"/>
      <c r="R375" s="66"/>
      <c r="S375" s="67"/>
      <c r="T375" s="68"/>
      <c r="U375" s="65"/>
      <c r="V375" s="69">
        <f t="shared" si="51"/>
        <v>0</v>
      </c>
      <c r="W375" s="135"/>
      <c r="X375" s="70"/>
      <c r="Y375" s="70"/>
      <c r="Z375" s="70"/>
      <c r="AA375" s="71"/>
      <c r="AB375" s="71"/>
      <c r="AC375" s="71"/>
      <c r="AD375" s="173"/>
      <c r="AE375" s="136"/>
      <c r="AF375" s="70"/>
      <c r="AG375" s="65"/>
      <c r="AH375" s="57"/>
      <c r="AI375" s="57"/>
      <c r="AJ375" s="57"/>
      <c r="AK375" s="57"/>
      <c r="AL375" s="72" t="str">
        <f t="shared" si="50"/>
        <v>-</v>
      </c>
      <c r="AN375" s="112">
        <f>IF(SUMPRODUCT((A$14:A375=A375)*(B$14:B375=B375)*(D$14:D375=D375))&gt;1,0,1)</f>
        <v>0</v>
      </c>
      <c r="AO375" s="73">
        <f t="shared" si="46"/>
        <v>1</v>
      </c>
      <c r="AP375" s="73">
        <f t="shared" si="47"/>
        <v>1</v>
      </c>
      <c r="AQ375" s="74">
        <f>IF(ISBLANK(G375),1,IFERROR(VLOOKUP(G375,Tipo!$C$12:$C$27,1,FALSE),"NO"))</f>
        <v>1</v>
      </c>
      <c r="AR375" s="73">
        <f t="shared" si="48"/>
        <v>1</v>
      </c>
      <c r="AS375" s="73">
        <f>IF(ISBLANK(K375),1,IFERROR(VLOOKUP(K375,Eje_Pilar_Prop!C357:C458,1,FALSE),"NO"))</f>
        <v>1</v>
      </c>
      <c r="AT375" s="73">
        <f t="shared" si="45"/>
        <v>1</v>
      </c>
      <c r="AU375" s="38">
        <f t="shared" si="49"/>
        <v>1</v>
      </c>
      <c r="AV375" s="73">
        <f t="shared" si="44"/>
        <v>1</v>
      </c>
    </row>
    <row r="376" spans="1:48" ht="45" customHeight="1">
      <c r="A376" s="57"/>
      <c r="B376" s="71"/>
      <c r="C376" s="121"/>
      <c r="D376" s="58"/>
      <c r="E376" s="75"/>
      <c r="F376" s="58"/>
      <c r="G376" s="59"/>
      <c r="H376" s="60"/>
      <c r="I376" s="61"/>
      <c r="J376" s="186"/>
      <c r="K376" s="62"/>
      <c r="L376" s="63" t="str">
        <f>IF(ISERROR(VLOOKUP(K376,Eje_Pilar_Prop!$C$2:$E$104,2,FALSE))," ",VLOOKUP(K376,Eje_Pilar_Prop!$C$2:$E$104,2,FALSE))</f>
        <v xml:space="preserve"> </v>
      </c>
      <c r="M376" s="63" t="str">
        <f>IF(ISERROR(VLOOKUP(K376,Eje_Pilar_Prop!$C$2:$E$104,3,FALSE))," ",VLOOKUP(K376,Eje_Pilar_Prop!$C$2:$E$104,3,FALSE))</f>
        <v xml:space="preserve"> </v>
      </c>
      <c r="N376" s="64"/>
      <c r="O376" s="173"/>
      <c r="P376" s="60"/>
      <c r="Q376" s="65"/>
      <c r="R376" s="66"/>
      <c r="S376" s="67"/>
      <c r="T376" s="68"/>
      <c r="U376" s="65"/>
      <c r="V376" s="69">
        <f t="shared" si="51"/>
        <v>0</v>
      </c>
      <c r="W376" s="135"/>
      <c r="X376" s="70"/>
      <c r="Y376" s="70"/>
      <c r="Z376" s="70"/>
      <c r="AA376" s="71"/>
      <c r="AB376" s="71"/>
      <c r="AC376" s="71"/>
      <c r="AD376" s="173"/>
      <c r="AE376" s="136"/>
      <c r="AF376" s="70"/>
      <c r="AG376" s="65"/>
      <c r="AH376" s="57"/>
      <c r="AI376" s="57"/>
      <c r="AJ376" s="57"/>
      <c r="AK376" s="57"/>
      <c r="AL376" s="72" t="str">
        <f t="shared" si="50"/>
        <v>-</v>
      </c>
      <c r="AN376" s="112">
        <f>IF(SUMPRODUCT((A$14:A376=A376)*(B$14:B376=B376)*(D$14:D376=D376))&gt;1,0,1)</f>
        <v>0</v>
      </c>
      <c r="AO376" s="73">
        <f t="shared" si="46"/>
        <v>1</v>
      </c>
      <c r="AP376" s="73">
        <f t="shared" si="47"/>
        <v>1</v>
      </c>
      <c r="AQ376" s="74">
        <f>IF(ISBLANK(G376),1,IFERROR(VLOOKUP(G376,Tipo!$C$12:$C$27,1,FALSE),"NO"))</f>
        <v>1</v>
      </c>
      <c r="AR376" s="73">
        <f t="shared" si="48"/>
        <v>1</v>
      </c>
      <c r="AS376" s="73">
        <f>IF(ISBLANK(K376),1,IFERROR(VLOOKUP(K376,Eje_Pilar_Prop!C358:C459,1,FALSE),"NO"))</f>
        <v>1</v>
      </c>
      <c r="AT376" s="73">
        <f t="shared" si="45"/>
        <v>1</v>
      </c>
      <c r="AU376" s="38">
        <f t="shared" si="49"/>
        <v>1</v>
      </c>
      <c r="AV376" s="73">
        <f t="shared" si="44"/>
        <v>1</v>
      </c>
    </row>
    <row r="377" spans="1:48" ht="45" customHeight="1">
      <c r="A377" s="57"/>
      <c r="B377" s="71"/>
      <c r="C377" s="121"/>
      <c r="D377" s="58"/>
      <c r="E377" s="75"/>
      <c r="F377" s="58"/>
      <c r="G377" s="59"/>
      <c r="H377" s="60"/>
      <c r="I377" s="61"/>
      <c r="J377" s="186"/>
      <c r="K377" s="62"/>
      <c r="L377" s="63" t="str">
        <f>IF(ISERROR(VLOOKUP(K377,Eje_Pilar_Prop!$C$2:$E$104,2,FALSE))," ",VLOOKUP(K377,Eje_Pilar_Prop!$C$2:$E$104,2,FALSE))</f>
        <v xml:space="preserve"> </v>
      </c>
      <c r="M377" s="63" t="str">
        <f>IF(ISERROR(VLOOKUP(K377,Eje_Pilar_Prop!$C$2:$E$104,3,FALSE))," ",VLOOKUP(K377,Eje_Pilar_Prop!$C$2:$E$104,3,FALSE))</f>
        <v xml:space="preserve"> </v>
      </c>
      <c r="N377" s="64"/>
      <c r="O377" s="173"/>
      <c r="P377" s="60"/>
      <c r="Q377" s="65"/>
      <c r="R377" s="66"/>
      <c r="S377" s="67"/>
      <c r="T377" s="68"/>
      <c r="U377" s="65"/>
      <c r="V377" s="69">
        <f t="shared" si="51"/>
        <v>0</v>
      </c>
      <c r="W377" s="135"/>
      <c r="X377" s="70"/>
      <c r="Y377" s="70"/>
      <c r="Z377" s="70"/>
      <c r="AA377" s="71"/>
      <c r="AB377" s="71"/>
      <c r="AC377" s="71"/>
      <c r="AD377" s="173"/>
      <c r="AE377" s="136"/>
      <c r="AF377" s="70"/>
      <c r="AG377" s="65"/>
      <c r="AH377" s="57"/>
      <c r="AI377" s="57"/>
      <c r="AJ377" s="57"/>
      <c r="AK377" s="57"/>
      <c r="AL377" s="72" t="str">
        <f t="shared" si="50"/>
        <v>-</v>
      </c>
      <c r="AN377" s="112">
        <f>IF(SUMPRODUCT((A$14:A377=A377)*(B$14:B377=B377)*(D$14:D377=D377))&gt;1,0,1)</f>
        <v>0</v>
      </c>
      <c r="AO377" s="73">
        <f t="shared" si="46"/>
        <v>1</v>
      </c>
      <c r="AP377" s="73">
        <f t="shared" si="47"/>
        <v>1</v>
      </c>
      <c r="AQ377" s="74">
        <f>IF(ISBLANK(G377),1,IFERROR(VLOOKUP(G377,Tipo!$C$12:$C$27,1,FALSE),"NO"))</f>
        <v>1</v>
      </c>
      <c r="AR377" s="73">
        <f t="shared" si="48"/>
        <v>1</v>
      </c>
      <c r="AS377" s="73">
        <f>IF(ISBLANK(K377),1,IFERROR(VLOOKUP(K377,Eje_Pilar_Prop!C359:C460,1,FALSE),"NO"))</f>
        <v>1</v>
      </c>
      <c r="AT377" s="73">
        <f t="shared" si="45"/>
        <v>1</v>
      </c>
      <c r="AU377" s="38">
        <f t="shared" si="49"/>
        <v>1</v>
      </c>
      <c r="AV377" s="73">
        <f t="shared" si="44"/>
        <v>1</v>
      </c>
    </row>
    <row r="378" spans="1:48" ht="45" customHeight="1">
      <c r="A378" s="57"/>
      <c r="B378" s="71"/>
      <c r="C378" s="121"/>
      <c r="D378" s="58"/>
      <c r="E378" s="75"/>
      <c r="F378" s="58"/>
      <c r="G378" s="59"/>
      <c r="H378" s="60"/>
      <c r="I378" s="61"/>
      <c r="J378" s="186"/>
      <c r="K378" s="62"/>
      <c r="L378" s="63" t="str">
        <f>IF(ISERROR(VLOOKUP(K378,Eje_Pilar_Prop!$C$2:$E$104,2,FALSE))," ",VLOOKUP(K378,Eje_Pilar_Prop!$C$2:$E$104,2,FALSE))</f>
        <v xml:space="preserve"> </v>
      </c>
      <c r="M378" s="63" t="str">
        <f>IF(ISERROR(VLOOKUP(K378,Eje_Pilar_Prop!$C$2:$E$104,3,FALSE))," ",VLOOKUP(K378,Eje_Pilar_Prop!$C$2:$E$104,3,FALSE))</f>
        <v xml:space="preserve"> </v>
      </c>
      <c r="N378" s="64"/>
      <c r="O378" s="173"/>
      <c r="P378" s="60"/>
      <c r="Q378" s="65"/>
      <c r="R378" s="66"/>
      <c r="S378" s="67"/>
      <c r="T378" s="68"/>
      <c r="U378" s="65"/>
      <c r="V378" s="69">
        <f t="shared" si="51"/>
        <v>0</v>
      </c>
      <c r="W378" s="135"/>
      <c r="X378" s="70"/>
      <c r="Y378" s="70"/>
      <c r="Z378" s="70"/>
      <c r="AA378" s="71"/>
      <c r="AB378" s="71"/>
      <c r="AC378" s="71"/>
      <c r="AD378" s="173"/>
      <c r="AE378" s="136"/>
      <c r="AF378" s="70"/>
      <c r="AG378" s="65"/>
      <c r="AH378" s="57"/>
      <c r="AI378" s="57"/>
      <c r="AJ378" s="57"/>
      <c r="AK378" s="57"/>
      <c r="AL378" s="72" t="str">
        <f t="shared" si="50"/>
        <v>-</v>
      </c>
      <c r="AN378" s="112">
        <f>IF(SUMPRODUCT((A$14:A378=A378)*(B$14:B378=B378)*(D$14:D378=D378))&gt;1,0,1)</f>
        <v>0</v>
      </c>
      <c r="AO378" s="73">
        <f t="shared" si="46"/>
        <v>1</v>
      </c>
      <c r="AP378" s="73">
        <f t="shared" si="47"/>
        <v>1</v>
      </c>
      <c r="AQ378" s="74">
        <f>IF(ISBLANK(G378),1,IFERROR(VLOOKUP(G378,Tipo!$C$12:$C$27,1,FALSE),"NO"))</f>
        <v>1</v>
      </c>
      <c r="AR378" s="73">
        <f t="shared" si="48"/>
        <v>1</v>
      </c>
      <c r="AS378" s="73">
        <f>IF(ISBLANK(K378),1,IFERROR(VLOOKUP(K378,Eje_Pilar_Prop!C360:C461,1,FALSE),"NO"))</f>
        <v>1</v>
      </c>
      <c r="AT378" s="73">
        <f t="shared" si="45"/>
        <v>1</v>
      </c>
      <c r="AU378" s="38">
        <f t="shared" si="49"/>
        <v>1</v>
      </c>
      <c r="AV378" s="73">
        <f t="shared" si="44"/>
        <v>1</v>
      </c>
    </row>
    <row r="379" spans="1:48" ht="45" customHeight="1">
      <c r="A379" s="57"/>
      <c r="B379" s="71"/>
      <c r="C379" s="121"/>
      <c r="D379" s="58"/>
      <c r="E379" s="75"/>
      <c r="F379" s="58"/>
      <c r="G379" s="59"/>
      <c r="H379" s="60"/>
      <c r="I379" s="61"/>
      <c r="J379" s="186"/>
      <c r="K379" s="62"/>
      <c r="L379" s="63" t="str">
        <f>IF(ISERROR(VLOOKUP(K379,Eje_Pilar_Prop!$C$2:$E$104,2,FALSE))," ",VLOOKUP(K379,Eje_Pilar_Prop!$C$2:$E$104,2,FALSE))</f>
        <v xml:space="preserve"> </v>
      </c>
      <c r="M379" s="63" t="str">
        <f>IF(ISERROR(VLOOKUP(K379,Eje_Pilar_Prop!$C$2:$E$104,3,FALSE))," ",VLOOKUP(K379,Eje_Pilar_Prop!$C$2:$E$104,3,FALSE))</f>
        <v xml:space="preserve"> </v>
      </c>
      <c r="N379" s="64"/>
      <c r="O379" s="173"/>
      <c r="P379" s="60"/>
      <c r="Q379" s="65"/>
      <c r="R379" s="66"/>
      <c r="S379" s="67"/>
      <c r="T379" s="68"/>
      <c r="U379" s="65"/>
      <c r="V379" s="69">
        <f t="shared" si="51"/>
        <v>0</v>
      </c>
      <c r="W379" s="135"/>
      <c r="X379" s="70"/>
      <c r="Y379" s="70"/>
      <c r="Z379" s="70"/>
      <c r="AA379" s="71"/>
      <c r="AB379" s="71"/>
      <c r="AC379" s="71"/>
      <c r="AD379" s="173"/>
      <c r="AE379" s="136"/>
      <c r="AF379" s="70"/>
      <c r="AG379" s="65"/>
      <c r="AH379" s="57"/>
      <c r="AI379" s="57"/>
      <c r="AJ379" s="57"/>
      <c r="AK379" s="57"/>
      <c r="AL379" s="72" t="str">
        <f t="shared" si="50"/>
        <v>-</v>
      </c>
      <c r="AN379" s="112">
        <f>IF(SUMPRODUCT((A$14:A379=A379)*(B$14:B379=B379)*(D$14:D379=D379))&gt;1,0,1)</f>
        <v>0</v>
      </c>
      <c r="AO379" s="73">
        <f t="shared" si="46"/>
        <v>1</v>
      </c>
      <c r="AP379" s="73">
        <f t="shared" si="47"/>
        <v>1</v>
      </c>
      <c r="AQ379" s="74">
        <f>IF(ISBLANK(G379),1,IFERROR(VLOOKUP(G379,Tipo!$C$12:$C$27,1,FALSE),"NO"))</f>
        <v>1</v>
      </c>
      <c r="AR379" s="73">
        <f t="shared" si="48"/>
        <v>1</v>
      </c>
      <c r="AS379" s="73">
        <f>IF(ISBLANK(K379),1,IFERROR(VLOOKUP(K379,Eje_Pilar_Prop!C361:C462,1,FALSE),"NO"))</f>
        <v>1</v>
      </c>
      <c r="AT379" s="73">
        <f t="shared" si="45"/>
        <v>1</v>
      </c>
      <c r="AU379" s="38">
        <f t="shared" si="49"/>
        <v>1</v>
      </c>
      <c r="AV379" s="73">
        <f t="shared" si="44"/>
        <v>1</v>
      </c>
    </row>
    <row r="380" spans="1:48" ht="45" customHeight="1">
      <c r="A380" s="57"/>
      <c r="B380" s="71"/>
      <c r="C380" s="121"/>
      <c r="D380" s="58"/>
      <c r="E380" s="75"/>
      <c r="F380" s="58"/>
      <c r="G380" s="59"/>
      <c r="H380" s="60"/>
      <c r="I380" s="61"/>
      <c r="J380" s="186"/>
      <c r="K380" s="62"/>
      <c r="L380" s="63" t="str">
        <f>IF(ISERROR(VLOOKUP(K380,Eje_Pilar_Prop!$C$2:$E$104,2,FALSE))," ",VLOOKUP(K380,Eje_Pilar_Prop!$C$2:$E$104,2,FALSE))</f>
        <v xml:space="preserve"> </v>
      </c>
      <c r="M380" s="63" t="str">
        <f>IF(ISERROR(VLOOKUP(K380,Eje_Pilar_Prop!$C$2:$E$104,3,FALSE))," ",VLOOKUP(K380,Eje_Pilar_Prop!$C$2:$E$104,3,FALSE))</f>
        <v xml:space="preserve"> </v>
      </c>
      <c r="N380" s="64"/>
      <c r="O380" s="173"/>
      <c r="P380" s="60"/>
      <c r="Q380" s="65"/>
      <c r="R380" s="66"/>
      <c r="S380" s="67"/>
      <c r="T380" s="68"/>
      <c r="U380" s="65"/>
      <c r="V380" s="69">
        <f t="shared" si="51"/>
        <v>0</v>
      </c>
      <c r="W380" s="135"/>
      <c r="X380" s="70"/>
      <c r="Y380" s="70"/>
      <c r="Z380" s="70"/>
      <c r="AA380" s="71"/>
      <c r="AB380" s="71"/>
      <c r="AC380" s="71"/>
      <c r="AD380" s="173"/>
      <c r="AE380" s="136"/>
      <c r="AF380" s="70"/>
      <c r="AG380" s="65"/>
      <c r="AH380" s="57"/>
      <c r="AI380" s="57"/>
      <c r="AJ380" s="57"/>
      <c r="AK380" s="57"/>
      <c r="AL380" s="72" t="str">
        <f t="shared" si="50"/>
        <v>-</v>
      </c>
      <c r="AN380" s="112">
        <f>IF(SUMPRODUCT((A$14:A380=A380)*(B$14:B380=B380)*(D$14:D380=D380))&gt;1,0,1)</f>
        <v>0</v>
      </c>
      <c r="AO380" s="73">
        <f t="shared" si="46"/>
        <v>1</v>
      </c>
      <c r="AP380" s="73">
        <f t="shared" si="47"/>
        <v>1</v>
      </c>
      <c r="AQ380" s="74">
        <f>IF(ISBLANK(G380),1,IFERROR(VLOOKUP(G380,Tipo!$C$12:$C$27,1,FALSE),"NO"))</f>
        <v>1</v>
      </c>
      <c r="AR380" s="73">
        <f t="shared" si="48"/>
        <v>1</v>
      </c>
      <c r="AS380" s="73">
        <f>IF(ISBLANK(K380),1,IFERROR(VLOOKUP(K380,Eje_Pilar_Prop!C362:C463,1,FALSE),"NO"))</f>
        <v>1</v>
      </c>
      <c r="AT380" s="73">
        <f t="shared" si="45"/>
        <v>1</v>
      </c>
      <c r="AU380" s="38">
        <f t="shared" si="49"/>
        <v>1</v>
      </c>
      <c r="AV380" s="73">
        <f t="shared" si="44"/>
        <v>1</v>
      </c>
    </row>
    <row r="381" spans="1:48" ht="45" customHeight="1">
      <c r="A381" s="57"/>
      <c r="B381" s="71"/>
      <c r="C381" s="121"/>
      <c r="D381" s="58"/>
      <c r="E381" s="75"/>
      <c r="F381" s="58"/>
      <c r="G381" s="59"/>
      <c r="H381" s="60"/>
      <c r="I381" s="61"/>
      <c r="J381" s="186"/>
      <c r="K381" s="62"/>
      <c r="L381" s="63" t="str">
        <f>IF(ISERROR(VLOOKUP(K381,Eje_Pilar_Prop!$C$2:$E$104,2,FALSE))," ",VLOOKUP(K381,Eje_Pilar_Prop!$C$2:$E$104,2,FALSE))</f>
        <v xml:space="preserve"> </v>
      </c>
      <c r="M381" s="63" t="str">
        <f>IF(ISERROR(VLOOKUP(K381,Eje_Pilar_Prop!$C$2:$E$104,3,FALSE))," ",VLOOKUP(K381,Eje_Pilar_Prop!$C$2:$E$104,3,FALSE))</f>
        <v xml:space="preserve"> </v>
      </c>
      <c r="N381" s="64"/>
      <c r="O381" s="173"/>
      <c r="P381" s="60"/>
      <c r="Q381" s="65"/>
      <c r="R381" s="66"/>
      <c r="S381" s="67"/>
      <c r="T381" s="68"/>
      <c r="U381" s="65"/>
      <c r="V381" s="69">
        <f t="shared" si="51"/>
        <v>0</v>
      </c>
      <c r="W381" s="135"/>
      <c r="X381" s="70"/>
      <c r="Y381" s="70"/>
      <c r="Z381" s="70"/>
      <c r="AA381" s="71"/>
      <c r="AB381" s="71"/>
      <c r="AC381" s="71"/>
      <c r="AD381" s="173"/>
      <c r="AE381" s="136"/>
      <c r="AF381" s="70"/>
      <c r="AG381" s="65"/>
      <c r="AH381" s="57"/>
      <c r="AI381" s="57"/>
      <c r="AJ381" s="57"/>
      <c r="AK381" s="57"/>
      <c r="AL381" s="72" t="str">
        <f t="shared" si="50"/>
        <v>-</v>
      </c>
      <c r="AN381" s="112">
        <f>IF(SUMPRODUCT((A$14:A381=A381)*(B$14:B381=B381)*(D$14:D381=D381))&gt;1,0,1)</f>
        <v>0</v>
      </c>
      <c r="AO381" s="73">
        <f t="shared" si="46"/>
        <v>1</v>
      </c>
      <c r="AP381" s="73">
        <f t="shared" si="47"/>
        <v>1</v>
      </c>
      <c r="AQ381" s="74">
        <f>IF(ISBLANK(G381),1,IFERROR(VLOOKUP(G381,Tipo!$C$12:$C$27,1,FALSE),"NO"))</f>
        <v>1</v>
      </c>
      <c r="AR381" s="73">
        <f t="shared" si="48"/>
        <v>1</v>
      </c>
      <c r="AS381" s="73">
        <f>IF(ISBLANK(K381),1,IFERROR(VLOOKUP(K381,Eje_Pilar_Prop!C363:C464,1,FALSE),"NO"))</f>
        <v>1</v>
      </c>
      <c r="AT381" s="73">
        <f t="shared" si="45"/>
        <v>1</v>
      </c>
      <c r="AU381" s="38">
        <f t="shared" si="49"/>
        <v>1</v>
      </c>
      <c r="AV381" s="73">
        <f t="shared" si="44"/>
        <v>1</v>
      </c>
    </row>
    <row r="382" spans="1:48" ht="45" customHeight="1">
      <c r="A382" s="57"/>
      <c r="B382" s="71"/>
      <c r="C382" s="121"/>
      <c r="D382" s="58"/>
      <c r="E382" s="75"/>
      <c r="F382" s="58"/>
      <c r="G382" s="59"/>
      <c r="H382" s="60"/>
      <c r="I382" s="61"/>
      <c r="J382" s="186"/>
      <c r="K382" s="62"/>
      <c r="L382" s="63" t="str">
        <f>IF(ISERROR(VLOOKUP(K382,Eje_Pilar_Prop!$C$2:$E$104,2,FALSE))," ",VLOOKUP(K382,Eje_Pilar_Prop!$C$2:$E$104,2,FALSE))</f>
        <v xml:space="preserve"> </v>
      </c>
      <c r="M382" s="63" t="str">
        <f>IF(ISERROR(VLOOKUP(K382,Eje_Pilar_Prop!$C$2:$E$104,3,FALSE))," ",VLOOKUP(K382,Eje_Pilar_Prop!$C$2:$E$104,3,FALSE))</f>
        <v xml:space="preserve"> </v>
      </c>
      <c r="N382" s="64"/>
      <c r="O382" s="173"/>
      <c r="P382" s="60"/>
      <c r="Q382" s="65"/>
      <c r="R382" s="66"/>
      <c r="S382" s="67"/>
      <c r="T382" s="68"/>
      <c r="U382" s="65"/>
      <c r="V382" s="69">
        <f t="shared" si="51"/>
        <v>0</v>
      </c>
      <c r="W382" s="135"/>
      <c r="X382" s="70"/>
      <c r="Y382" s="70"/>
      <c r="Z382" s="70"/>
      <c r="AA382" s="71"/>
      <c r="AB382" s="71"/>
      <c r="AC382" s="71"/>
      <c r="AD382" s="173"/>
      <c r="AE382" s="136"/>
      <c r="AF382" s="70"/>
      <c r="AG382" s="65"/>
      <c r="AH382" s="57"/>
      <c r="AI382" s="57"/>
      <c r="AJ382" s="57"/>
      <c r="AK382" s="57"/>
      <c r="AL382" s="72" t="str">
        <f t="shared" si="50"/>
        <v>-</v>
      </c>
      <c r="AN382" s="112">
        <f>IF(SUMPRODUCT((A$14:A382=A382)*(B$14:B382=B382)*(D$14:D382=D382))&gt;1,0,1)</f>
        <v>0</v>
      </c>
      <c r="AO382" s="73">
        <f t="shared" si="46"/>
        <v>1</v>
      </c>
      <c r="AP382" s="73">
        <f t="shared" si="47"/>
        <v>1</v>
      </c>
      <c r="AQ382" s="74">
        <f>IF(ISBLANK(G382),1,IFERROR(VLOOKUP(G382,Tipo!$C$12:$C$27,1,FALSE),"NO"))</f>
        <v>1</v>
      </c>
      <c r="AR382" s="73">
        <f t="shared" si="48"/>
        <v>1</v>
      </c>
      <c r="AS382" s="73">
        <f>IF(ISBLANK(K382),1,IFERROR(VLOOKUP(K382,Eje_Pilar_Prop!C364:C465,1,FALSE),"NO"))</f>
        <v>1</v>
      </c>
      <c r="AT382" s="73">
        <f t="shared" si="45"/>
        <v>1</v>
      </c>
      <c r="AU382" s="38">
        <f t="shared" si="49"/>
        <v>1</v>
      </c>
      <c r="AV382" s="73">
        <f t="shared" si="44"/>
        <v>1</v>
      </c>
    </row>
    <row r="383" spans="1:48" ht="45" customHeight="1">
      <c r="A383" s="57"/>
      <c r="B383" s="71"/>
      <c r="C383" s="121"/>
      <c r="D383" s="58"/>
      <c r="E383" s="75"/>
      <c r="F383" s="58"/>
      <c r="G383" s="59"/>
      <c r="H383" s="60"/>
      <c r="I383" s="61"/>
      <c r="J383" s="186"/>
      <c r="K383" s="62"/>
      <c r="L383" s="63" t="str">
        <f>IF(ISERROR(VLOOKUP(K383,Eje_Pilar_Prop!$C$2:$E$104,2,FALSE))," ",VLOOKUP(K383,Eje_Pilar_Prop!$C$2:$E$104,2,FALSE))</f>
        <v xml:space="preserve"> </v>
      </c>
      <c r="M383" s="63" t="str">
        <f>IF(ISERROR(VLOOKUP(K383,Eje_Pilar_Prop!$C$2:$E$104,3,FALSE))," ",VLOOKUP(K383,Eje_Pilar_Prop!$C$2:$E$104,3,FALSE))</f>
        <v xml:space="preserve"> </v>
      </c>
      <c r="N383" s="64"/>
      <c r="O383" s="173"/>
      <c r="P383" s="60"/>
      <c r="Q383" s="65"/>
      <c r="R383" s="66"/>
      <c r="S383" s="67"/>
      <c r="T383" s="68"/>
      <c r="U383" s="65"/>
      <c r="V383" s="69">
        <f t="shared" si="51"/>
        <v>0</v>
      </c>
      <c r="W383" s="135"/>
      <c r="X383" s="70"/>
      <c r="Y383" s="70"/>
      <c r="Z383" s="70"/>
      <c r="AA383" s="71"/>
      <c r="AB383" s="71"/>
      <c r="AC383" s="71"/>
      <c r="AD383" s="173"/>
      <c r="AE383" s="136"/>
      <c r="AF383" s="70"/>
      <c r="AG383" s="65"/>
      <c r="AH383" s="57"/>
      <c r="AI383" s="57"/>
      <c r="AJ383" s="57"/>
      <c r="AK383" s="57"/>
      <c r="AL383" s="72" t="str">
        <f t="shared" si="50"/>
        <v>-</v>
      </c>
      <c r="AN383" s="112">
        <f>IF(SUMPRODUCT((A$14:A383=A383)*(B$14:B383=B383)*(D$14:D383=D383))&gt;1,0,1)</f>
        <v>0</v>
      </c>
      <c r="AO383" s="73">
        <f t="shared" si="46"/>
        <v>1</v>
      </c>
      <c r="AP383" s="73">
        <f t="shared" si="47"/>
        <v>1</v>
      </c>
      <c r="AQ383" s="74">
        <f>IF(ISBLANK(G383),1,IFERROR(VLOOKUP(G383,Tipo!$C$12:$C$27,1,FALSE),"NO"))</f>
        <v>1</v>
      </c>
      <c r="AR383" s="73">
        <f t="shared" si="48"/>
        <v>1</v>
      </c>
      <c r="AS383" s="73">
        <f>IF(ISBLANK(K383),1,IFERROR(VLOOKUP(K383,Eje_Pilar_Prop!C365:C466,1,FALSE),"NO"))</f>
        <v>1</v>
      </c>
      <c r="AT383" s="73">
        <f t="shared" si="45"/>
        <v>1</v>
      </c>
      <c r="AU383" s="38">
        <f t="shared" si="49"/>
        <v>1</v>
      </c>
      <c r="AV383" s="73">
        <f t="shared" si="44"/>
        <v>1</v>
      </c>
    </row>
    <row r="384" spans="1:48" ht="45" customHeight="1">
      <c r="A384" s="57"/>
      <c r="B384" s="71"/>
      <c r="C384" s="121"/>
      <c r="D384" s="58"/>
      <c r="E384" s="75"/>
      <c r="F384" s="58"/>
      <c r="G384" s="59"/>
      <c r="H384" s="60"/>
      <c r="I384" s="61"/>
      <c r="J384" s="186"/>
      <c r="K384" s="62"/>
      <c r="L384" s="63" t="str">
        <f>IF(ISERROR(VLOOKUP(K384,Eje_Pilar_Prop!$C$2:$E$104,2,FALSE))," ",VLOOKUP(K384,Eje_Pilar_Prop!$C$2:$E$104,2,FALSE))</f>
        <v xml:space="preserve"> </v>
      </c>
      <c r="M384" s="63" t="str">
        <f>IF(ISERROR(VLOOKUP(K384,Eje_Pilar_Prop!$C$2:$E$104,3,FALSE))," ",VLOOKUP(K384,Eje_Pilar_Prop!$C$2:$E$104,3,FALSE))</f>
        <v xml:space="preserve"> </v>
      </c>
      <c r="N384" s="64"/>
      <c r="O384" s="173"/>
      <c r="P384" s="60"/>
      <c r="Q384" s="65"/>
      <c r="R384" s="66"/>
      <c r="S384" s="67"/>
      <c r="T384" s="68"/>
      <c r="U384" s="65"/>
      <c r="V384" s="69">
        <f t="shared" si="51"/>
        <v>0</v>
      </c>
      <c r="W384" s="135"/>
      <c r="X384" s="70"/>
      <c r="Y384" s="70"/>
      <c r="Z384" s="70"/>
      <c r="AA384" s="71"/>
      <c r="AB384" s="71"/>
      <c r="AC384" s="71"/>
      <c r="AD384" s="173"/>
      <c r="AE384" s="136"/>
      <c r="AF384" s="70"/>
      <c r="AG384" s="65"/>
      <c r="AH384" s="57"/>
      <c r="AI384" s="57"/>
      <c r="AJ384" s="57"/>
      <c r="AK384" s="57"/>
      <c r="AL384" s="72" t="str">
        <f t="shared" si="50"/>
        <v>-</v>
      </c>
      <c r="AN384" s="112">
        <f>IF(SUMPRODUCT((A$14:A384=A384)*(B$14:B384=B384)*(D$14:D384=D384))&gt;1,0,1)</f>
        <v>0</v>
      </c>
      <c r="AO384" s="73">
        <f t="shared" si="46"/>
        <v>1</v>
      </c>
      <c r="AP384" s="73">
        <f t="shared" si="47"/>
        <v>1</v>
      </c>
      <c r="AQ384" s="74">
        <f>IF(ISBLANK(G384),1,IFERROR(VLOOKUP(G384,Tipo!$C$12:$C$27,1,FALSE),"NO"))</f>
        <v>1</v>
      </c>
      <c r="AR384" s="73">
        <f t="shared" si="48"/>
        <v>1</v>
      </c>
      <c r="AS384" s="73">
        <f>IF(ISBLANK(K384),1,IFERROR(VLOOKUP(K384,Eje_Pilar_Prop!C366:C467,1,FALSE),"NO"))</f>
        <v>1</v>
      </c>
      <c r="AT384" s="73">
        <f t="shared" si="45"/>
        <v>1</v>
      </c>
      <c r="AU384" s="38">
        <f t="shared" si="49"/>
        <v>1</v>
      </c>
      <c r="AV384" s="73">
        <f t="shared" si="44"/>
        <v>1</v>
      </c>
    </row>
    <row r="385" spans="1:48" ht="45" customHeight="1">
      <c r="A385" s="57"/>
      <c r="B385" s="71"/>
      <c r="C385" s="121"/>
      <c r="D385" s="58"/>
      <c r="E385" s="75"/>
      <c r="F385" s="58"/>
      <c r="G385" s="59"/>
      <c r="H385" s="60"/>
      <c r="I385" s="61"/>
      <c r="J385" s="186"/>
      <c r="K385" s="62"/>
      <c r="L385" s="63" t="str">
        <f>IF(ISERROR(VLOOKUP(K385,Eje_Pilar_Prop!$C$2:$E$104,2,FALSE))," ",VLOOKUP(K385,Eje_Pilar_Prop!$C$2:$E$104,2,FALSE))</f>
        <v xml:space="preserve"> </v>
      </c>
      <c r="M385" s="63" t="str">
        <f>IF(ISERROR(VLOOKUP(K385,Eje_Pilar_Prop!$C$2:$E$104,3,FALSE))," ",VLOOKUP(K385,Eje_Pilar_Prop!$C$2:$E$104,3,FALSE))</f>
        <v xml:space="preserve"> </v>
      </c>
      <c r="N385" s="64"/>
      <c r="O385" s="173"/>
      <c r="P385" s="60"/>
      <c r="Q385" s="65"/>
      <c r="R385" s="66"/>
      <c r="S385" s="67"/>
      <c r="T385" s="68"/>
      <c r="U385" s="65"/>
      <c r="V385" s="69">
        <f t="shared" si="51"/>
        <v>0</v>
      </c>
      <c r="W385" s="135"/>
      <c r="X385" s="70"/>
      <c r="Y385" s="70"/>
      <c r="Z385" s="70"/>
      <c r="AA385" s="71"/>
      <c r="AB385" s="71"/>
      <c r="AC385" s="71"/>
      <c r="AD385" s="173"/>
      <c r="AE385" s="136"/>
      <c r="AF385" s="70"/>
      <c r="AG385" s="65"/>
      <c r="AH385" s="57"/>
      <c r="AI385" s="57"/>
      <c r="AJ385" s="57"/>
      <c r="AK385" s="57"/>
      <c r="AL385" s="72" t="str">
        <f t="shared" si="50"/>
        <v>-</v>
      </c>
      <c r="AN385" s="112">
        <f>IF(SUMPRODUCT((A$14:A385=A385)*(B$14:B385=B385)*(D$14:D385=D385))&gt;1,0,1)</f>
        <v>0</v>
      </c>
      <c r="AO385" s="73">
        <f t="shared" si="46"/>
        <v>1</v>
      </c>
      <c r="AP385" s="73">
        <f t="shared" si="47"/>
        <v>1</v>
      </c>
      <c r="AQ385" s="74">
        <f>IF(ISBLANK(G385),1,IFERROR(VLOOKUP(G385,Tipo!$C$12:$C$27,1,FALSE),"NO"))</f>
        <v>1</v>
      </c>
      <c r="AR385" s="73">
        <f t="shared" si="48"/>
        <v>1</v>
      </c>
      <c r="AS385" s="73">
        <f>IF(ISBLANK(K385),1,IFERROR(VLOOKUP(K385,Eje_Pilar_Prop!C367:C468,1,FALSE),"NO"))</f>
        <v>1</v>
      </c>
      <c r="AT385" s="73">
        <f t="shared" si="45"/>
        <v>1</v>
      </c>
      <c r="AU385" s="38">
        <f t="shared" si="49"/>
        <v>1</v>
      </c>
      <c r="AV385" s="73">
        <f t="shared" si="44"/>
        <v>1</v>
      </c>
    </row>
    <row r="386" spans="1:48" ht="45" customHeight="1">
      <c r="A386" s="57"/>
      <c r="B386" s="71"/>
      <c r="C386" s="121"/>
      <c r="D386" s="58"/>
      <c r="E386" s="75"/>
      <c r="F386" s="58"/>
      <c r="G386" s="59"/>
      <c r="H386" s="60"/>
      <c r="I386" s="61"/>
      <c r="J386" s="186"/>
      <c r="K386" s="62"/>
      <c r="L386" s="63" t="str">
        <f>IF(ISERROR(VLOOKUP(K386,Eje_Pilar_Prop!$C$2:$E$104,2,FALSE))," ",VLOOKUP(K386,Eje_Pilar_Prop!$C$2:$E$104,2,FALSE))</f>
        <v xml:space="preserve"> </v>
      </c>
      <c r="M386" s="63" t="str">
        <f>IF(ISERROR(VLOOKUP(K386,Eje_Pilar_Prop!$C$2:$E$104,3,FALSE))," ",VLOOKUP(K386,Eje_Pilar_Prop!$C$2:$E$104,3,FALSE))</f>
        <v xml:space="preserve"> </v>
      </c>
      <c r="N386" s="64"/>
      <c r="O386" s="173"/>
      <c r="P386" s="60"/>
      <c r="Q386" s="65"/>
      <c r="R386" s="66"/>
      <c r="S386" s="67"/>
      <c r="T386" s="68"/>
      <c r="U386" s="65"/>
      <c r="V386" s="69">
        <f t="shared" si="51"/>
        <v>0</v>
      </c>
      <c r="W386" s="135"/>
      <c r="X386" s="70"/>
      <c r="Y386" s="70"/>
      <c r="Z386" s="70"/>
      <c r="AA386" s="71"/>
      <c r="AB386" s="71"/>
      <c r="AC386" s="71"/>
      <c r="AD386" s="173"/>
      <c r="AE386" s="136"/>
      <c r="AF386" s="70"/>
      <c r="AG386" s="65"/>
      <c r="AH386" s="57"/>
      <c r="AI386" s="57"/>
      <c r="AJ386" s="57"/>
      <c r="AK386" s="57"/>
      <c r="AL386" s="72" t="str">
        <f t="shared" si="50"/>
        <v>-</v>
      </c>
      <c r="AN386" s="112">
        <f>IF(SUMPRODUCT((A$14:A386=A386)*(B$14:B386=B386)*(D$14:D386=D386))&gt;1,0,1)</f>
        <v>0</v>
      </c>
      <c r="AO386" s="73">
        <f t="shared" si="46"/>
        <v>1</v>
      </c>
      <c r="AP386" s="73">
        <f t="shared" si="47"/>
        <v>1</v>
      </c>
      <c r="AQ386" s="74">
        <f>IF(ISBLANK(G386),1,IFERROR(VLOOKUP(G386,Tipo!$C$12:$C$27,1,FALSE),"NO"))</f>
        <v>1</v>
      </c>
      <c r="AR386" s="73">
        <f t="shared" si="48"/>
        <v>1</v>
      </c>
      <c r="AS386" s="73">
        <f>IF(ISBLANK(K386),1,IFERROR(VLOOKUP(K386,Eje_Pilar_Prop!C368:C469,1,FALSE),"NO"))</f>
        <v>1</v>
      </c>
      <c r="AT386" s="73">
        <f t="shared" si="45"/>
        <v>1</v>
      </c>
      <c r="AU386" s="38">
        <f t="shared" si="49"/>
        <v>1</v>
      </c>
      <c r="AV386" s="73">
        <f t="shared" si="44"/>
        <v>1</v>
      </c>
    </row>
    <row r="387" spans="1:48" ht="45" customHeight="1">
      <c r="A387" s="57"/>
      <c r="B387" s="71"/>
      <c r="C387" s="121"/>
      <c r="D387" s="58"/>
      <c r="E387" s="75"/>
      <c r="F387" s="58"/>
      <c r="G387" s="59"/>
      <c r="H387" s="60"/>
      <c r="I387" s="61"/>
      <c r="J387" s="186"/>
      <c r="K387" s="62"/>
      <c r="L387" s="63" t="str">
        <f>IF(ISERROR(VLOOKUP(K387,Eje_Pilar_Prop!$C$2:$E$104,2,FALSE))," ",VLOOKUP(K387,Eje_Pilar_Prop!$C$2:$E$104,2,FALSE))</f>
        <v xml:space="preserve"> </v>
      </c>
      <c r="M387" s="63" t="str">
        <f>IF(ISERROR(VLOOKUP(K387,Eje_Pilar_Prop!$C$2:$E$104,3,FALSE))," ",VLOOKUP(K387,Eje_Pilar_Prop!$C$2:$E$104,3,FALSE))</f>
        <v xml:space="preserve"> </v>
      </c>
      <c r="N387" s="64"/>
      <c r="O387" s="173"/>
      <c r="P387" s="60"/>
      <c r="Q387" s="65"/>
      <c r="R387" s="66"/>
      <c r="S387" s="67"/>
      <c r="T387" s="68"/>
      <c r="U387" s="65"/>
      <c r="V387" s="69">
        <f t="shared" si="51"/>
        <v>0</v>
      </c>
      <c r="W387" s="135"/>
      <c r="X387" s="70"/>
      <c r="Y387" s="70"/>
      <c r="Z387" s="70"/>
      <c r="AA387" s="71"/>
      <c r="AB387" s="71"/>
      <c r="AC387" s="71"/>
      <c r="AD387" s="173"/>
      <c r="AE387" s="136"/>
      <c r="AF387" s="70"/>
      <c r="AG387" s="65"/>
      <c r="AH387" s="57"/>
      <c r="AI387" s="57"/>
      <c r="AJ387" s="57"/>
      <c r="AK387" s="57"/>
      <c r="AL387" s="72" t="str">
        <f t="shared" si="50"/>
        <v>-</v>
      </c>
      <c r="AN387" s="112">
        <f>IF(SUMPRODUCT((A$14:A387=A387)*(B$14:B387=B387)*(D$14:D387=D387))&gt;1,0,1)</f>
        <v>0</v>
      </c>
      <c r="AO387" s="73">
        <f t="shared" si="46"/>
        <v>1</v>
      </c>
      <c r="AP387" s="73">
        <f t="shared" si="47"/>
        <v>1</v>
      </c>
      <c r="AQ387" s="74">
        <f>IF(ISBLANK(G387),1,IFERROR(VLOOKUP(G387,Tipo!$C$12:$C$27,1,FALSE),"NO"))</f>
        <v>1</v>
      </c>
      <c r="AR387" s="73">
        <f t="shared" si="48"/>
        <v>1</v>
      </c>
      <c r="AS387" s="73">
        <f>IF(ISBLANK(K387),1,IFERROR(VLOOKUP(K387,Eje_Pilar_Prop!C369:C470,1,FALSE),"NO"))</f>
        <v>1</v>
      </c>
      <c r="AT387" s="73">
        <f t="shared" si="45"/>
        <v>1</v>
      </c>
      <c r="AU387" s="38">
        <f t="shared" si="49"/>
        <v>1</v>
      </c>
      <c r="AV387" s="73">
        <f t="shared" si="44"/>
        <v>1</v>
      </c>
    </row>
    <row r="388" spans="1:48" ht="45" customHeight="1">
      <c r="A388" s="57"/>
      <c r="B388" s="71"/>
      <c r="C388" s="121"/>
      <c r="D388" s="58"/>
      <c r="E388" s="75"/>
      <c r="F388" s="58"/>
      <c r="G388" s="59"/>
      <c r="H388" s="60"/>
      <c r="I388" s="61"/>
      <c r="J388" s="186"/>
      <c r="K388" s="62"/>
      <c r="L388" s="63" t="str">
        <f>IF(ISERROR(VLOOKUP(K388,Eje_Pilar_Prop!$C$2:$E$104,2,FALSE))," ",VLOOKUP(K388,Eje_Pilar_Prop!$C$2:$E$104,2,FALSE))</f>
        <v xml:space="preserve"> </v>
      </c>
      <c r="M388" s="63" t="str">
        <f>IF(ISERROR(VLOOKUP(K388,Eje_Pilar_Prop!$C$2:$E$104,3,FALSE))," ",VLOOKUP(K388,Eje_Pilar_Prop!$C$2:$E$104,3,FALSE))</f>
        <v xml:space="preserve"> </v>
      </c>
      <c r="N388" s="64"/>
      <c r="O388" s="173"/>
      <c r="P388" s="60"/>
      <c r="Q388" s="65"/>
      <c r="R388" s="66"/>
      <c r="S388" s="67"/>
      <c r="T388" s="68"/>
      <c r="U388" s="65"/>
      <c r="V388" s="69">
        <f t="shared" si="51"/>
        <v>0</v>
      </c>
      <c r="W388" s="135"/>
      <c r="X388" s="70"/>
      <c r="Y388" s="70"/>
      <c r="Z388" s="70"/>
      <c r="AA388" s="71"/>
      <c r="AB388" s="71"/>
      <c r="AC388" s="71"/>
      <c r="AD388" s="173"/>
      <c r="AE388" s="136"/>
      <c r="AF388" s="70"/>
      <c r="AG388" s="65"/>
      <c r="AH388" s="57"/>
      <c r="AI388" s="57"/>
      <c r="AJ388" s="57"/>
      <c r="AK388" s="57"/>
      <c r="AL388" s="72" t="str">
        <f t="shared" si="50"/>
        <v>-</v>
      </c>
      <c r="AN388" s="112">
        <f>IF(SUMPRODUCT((A$14:A388=A388)*(B$14:B388=B388)*(D$14:D388=D388))&gt;1,0,1)</f>
        <v>0</v>
      </c>
      <c r="AO388" s="73">
        <f t="shared" si="46"/>
        <v>1</v>
      </c>
      <c r="AP388" s="73">
        <f t="shared" si="47"/>
        <v>1</v>
      </c>
      <c r="AQ388" s="74">
        <f>IF(ISBLANK(G388),1,IFERROR(VLOOKUP(G388,Tipo!$C$12:$C$27,1,FALSE),"NO"))</f>
        <v>1</v>
      </c>
      <c r="AR388" s="73">
        <f t="shared" si="48"/>
        <v>1</v>
      </c>
      <c r="AS388" s="73">
        <f>IF(ISBLANK(K388),1,IFERROR(VLOOKUP(K388,Eje_Pilar_Prop!C370:C471,1,FALSE),"NO"))</f>
        <v>1</v>
      </c>
      <c r="AT388" s="73">
        <f t="shared" si="45"/>
        <v>1</v>
      </c>
      <c r="AU388" s="38">
        <f t="shared" si="49"/>
        <v>1</v>
      </c>
      <c r="AV388" s="73">
        <f t="shared" si="44"/>
        <v>1</v>
      </c>
    </row>
    <row r="389" spans="1:48" ht="45" customHeight="1">
      <c r="A389" s="57"/>
      <c r="B389" s="71"/>
      <c r="C389" s="121"/>
      <c r="D389" s="58"/>
      <c r="E389" s="75"/>
      <c r="F389" s="58"/>
      <c r="G389" s="59"/>
      <c r="H389" s="60"/>
      <c r="I389" s="61"/>
      <c r="J389" s="186"/>
      <c r="K389" s="62"/>
      <c r="L389" s="63" t="str">
        <f>IF(ISERROR(VLOOKUP(K389,Eje_Pilar_Prop!$C$2:$E$104,2,FALSE))," ",VLOOKUP(K389,Eje_Pilar_Prop!$C$2:$E$104,2,FALSE))</f>
        <v xml:space="preserve"> </v>
      </c>
      <c r="M389" s="63" t="str">
        <f>IF(ISERROR(VLOOKUP(K389,Eje_Pilar_Prop!$C$2:$E$104,3,FALSE))," ",VLOOKUP(K389,Eje_Pilar_Prop!$C$2:$E$104,3,FALSE))</f>
        <v xml:space="preserve"> </v>
      </c>
      <c r="N389" s="64"/>
      <c r="O389" s="173"/>
      <c r="P389" s="60"/>
      <c r="Q389" s="65"/>
      <c r="R389" s="66"/>
      <c r="S389" s="67"/>
      <c r="T389" s="68"/>
      <c r="U389" s="65"/>
      <c r="V389" s="69">
        <f t="shared" si="51"/>
        <v>0</v>
      </c>
      <c r="W389" s="135"/>
      <c r="X389" s="70"/>
      <c r="Y389" s="70"/>
      <c r="Z389" s="70"/>
      <c r="AA389" s="71"/>
      <c r="AB389" s="71"/>
      <c r="AC389" s="71"/>
      <c r="AD389" s="173"/>
      <c r="AE389" s="136"/>
      <c r="AF389" s="70"/>
      <c r="AG389" s="65"/>
      <c r="AH389" s="57"/>
      <c r="AI389" s="57"/>
      <c r="AJ389" s="57"/>
      <c r="AK389" s="57"/>
      <c r="AL389" s="72" t="str">
        <f t="shared" si="50"/>
        <v>-</v>
      </c>
      <c r="AN389" s="112">
        <f>IF(SUMPRODUCT((A$14:A389=A389)*(B$14:B389=B389)*(D$14:D389=D389))&gt;1,0,1)</f>
        <v>0</v>
      </c>
      <c r="AO389" s="73">
        <f t="shared" si="46"/>
        <v>1</v>
      </c>
      <c r="AP389" s="73">
        <f t="shared" si="47"/>
        <v>1</v>
      </c>
      <c r="AQ389" s="74">
        <f>IF(ISBLANK(G389),1,IFERROR(VLOOKUP(G389,Tipo!$C$12:$C$27,1,FALSE),"NO"))</f>
        <v>1</v>
      </c>
      <c r="AR389" s="73">
        <f t="shared" si="48"/>
        <v>1</v>
      </c>
      <c r="AS389" s="73">
        <f>IF(ISBLANK(K389),1,IFERROR(VLOOKUP(K389,Eje_Pilar_Prop!C371:C472,1,FALSE),"NO"))</f>
        <v>1</v>
      </c>
      <c r="AT389" s="73">
        <f t="shared" si="45"/>
        <v>1</v>
      </c>
      <c r="AU389" s="38">
        <f t="shared" si="49"/>
        <v>1</v>
      </c>
      <c r="AV389" s="73">
        <f t="shared" si="44"/>
        <v>1</v>
      </c>
    </row>
    <row r="390" spans="1:48" ht="45" customHeight="1">
      <c r="A390" s="57"/>
      <c r="B390" s="71"/>
      <c r="C390" s="121"/>
      <c r="D390" s="58"/>
      <c r="E390" s="75"/>
      <c r="F390" s="58"/>
      <c r="G390" s="59"/>
      <c r="H390" s="60"/>
      <c r="I390" s="61"/>
      <c r="J390" s="186"/>
      <c r="K390" s="62"/>
      <c r="L390" s="63" t="str">
        <f>IF(ISERROR(VLOOKUP(K390,Eje_Pilar_Prop!$C$2:$E$104,2,FALSE))," ",VLOOKUP(K390,Eje_Pilar_Prop!$C$2:$E$104,2,FALSE))</f>
        <v xml:space="preserve"> </v>
      </c>
      <c r="M390" s="63" t="str">
        <f>IF(ISERROR(VLOOKUP(K390,Eje_Pilar_Prop!$C$2:$E$104,3,FALSE))," ",VLOOKUP(K390,Eje_Pilar_Prop!$C$2:$E$104,3,FALSE))</f>
        <v xml:space="preserve"> </v>
      </c>
      <c r="N390" s="64"/>
      <c r="O390" s="173"/>
      <c r="P390" s="60"/>
      <c r="Q390" s="65"/>
      <c r="R390" s="66"/>
      <c r="S390" s="67"/>
      <c r="T390" s="68"/>
      <c r="U390" s="65"/>
      <c r="V390" s="69">
        <f t="shared" si="51"/>
        <v>0</v>
      </c>
      <c r="W390" s="135"/>
      <c r="X390" s="70"/>
      <c r="Y390" s="70"/>
      <c r="Z390" s="70"/>
      <c r="AA390" s="71"/>
      <c r="AB390" s="71"/>
      <c r="AC390" s="71"/>
      <c r="AD390" s="173"/>
      <c r="AE390" s="136"/>
      <c r="AF390" s="70"/>
      <c r="AG390" s="65"/>
      <c r="AH390" s="57"/>
      <c r="AI390" s="57"/>
      <c r="AJ390" s="57"/>
      <c r="AK390" s="57"/>
      <c r="AL390" s="72" t="str">
        <f t="shared" si="50"/>
        <v>-</v>
      </c>
      <c r="AN390" s="112">
        <f>IF(SUMPRODUCT((A$14:A390=A390)*(B$14:B390=B390)*(D$14:D390=D390))&gt;1,0,1)</f>
        <v>0</v>
      </c>
      <c r="AO390" s="73">
        <f t="shared" si="46"/>
        <v>1</v>
      </c>
      <c r="AP390" s="73">
        <f t="shared" si="47"/>
        <v>1</v>
      </c>
      <c r="AQ390" s="74">
        <f>IF(ISBLANK(G390),1,IFERROR(VLOOKUP(G390,Tipo!$C$12:$C$27,1,FALSE),"NO"))</f>
        <v>1</v>
      </c>
      <c r="AR390" s="73">
        <f t="shared" si="48"/>
        <v>1</v>
      </c>
      <c r="AS390" s="73">
        <f>IF(ISBLANK(K390),1,IFERROR(VLOOKUP(K390,Eje_Pilar_Prop!C372:C473,1,FALSE),"NO"))</f>
        <v>1</v>
      </c>
      <c r="AT390" s="73">
        <f t="shared" si="45"/>
        <v>1</v>
      </c>
      <c r="AU390" s="38">
        <f t="shared" si="49"/>
        <v>1</v>
      </c>
      <c r="AV390" s="73">
        <f t="shared" si="44"/>
        <v>1</v>
      </c>
    </row>
    <row r="391" spans="1:48" ht="45" customHeight="1">
      <c r="A391" s="57"/>
      <c r="B391" s="71"/>
      <c r="C391" s="121"/>
      <c r="D391" s="58"/>
      <c r="E391" s="75"/>
      <c r="F391" s="58"/>
      <c r="G391" s="59"/>
      <c r="H391" s="60"/>
      <c r="I391" s="61"/>
      <c r="J391" s="186"/>
      <c r="K391" s="62"/>
      <c r="L391" s="63" t="str">
        <f>IF(ISERROR(VLOOKUP(K391,Eje_Pilar_Prop!$C$2:$E$104,2,FALSE))," ",VLOOKUP(K391,Eje_Pilar_Prop!$C$2:$E$104,2,FALSE))</f>
        <v xml:space="preserve"> </v>
      </c>
      <c r="M391" s="63" t="str">
        <f>IF(ISERROR(VLOOKUP(K391,Eje_Pilar_Prop!$C$2:$E$104,3,FALSE))," ",VLOOKUP(K391,Eje_Pilar_Prop!$C$2:$E$104,3,FALSE))</f>
        <v xml:space="preserve"> </v>
      </c>
      <c r="N391" s="64"/>
      <c r="O391" s="173"/>
      <c r="P391" s="60"/>
      <c r="Q391" s="65"/>
      <c r="R391" s="66"/>
      <c r="S391" s="67"/>
      <c r="T391" s="68"/>
      <c r="U391" s="65"/>
      <c r="V391" s="69">
        <f t="shared" si="51"/>
        <v>0</v>
      </c>
      <c r="W391" s="135"/>
      <c r="X391" s="70"/>
      <c r="Y391" s="70"/>
      <c r="Z391" s="70"/>
      <c r="AA391" s="71"/>
      <c r="AB391" s="71"/>
      <c r="AC391" s="71"/>
      <c r="AD391" s="173"/>
      <c r="AE391" s="136"/>
      <c r="AF391" s="70"/>
      <c r="AG391" s="65"/>
      <c r="AH391" s="57"/>
      <c r="AI391" s="57"/>
      <c r="AJ391" s="57"/>
      <c r="AK391" s="57"/>
      <c r="AL391" s="72" t="str">
        <f t="shared" si="50"/>
        <v>-</v>
      </c>
      <c r="AN391" s="112">
        <f>IF(SUMPRODUCT((A$14:A391=A391)*(B$14:B391=B391)*(D$14:D391=D391))&gt;1,0,1)</f>
        <v>0</v>
      </c>
      <c r="AO391" s="73">
        <f t="shared" si="46"/>
        <v>1</v>
      </c>
      <c r="AP391" s="73">
        <f t="shared" si="47"/>
        <v>1</v>
      </c>
      <c r="AQ391" s="74">
        <f>IF(ISBLANK(G391),1,IFERROR(VLOOKUP(G391,Tipo!$C$12:$C$27,1,FALSE),"NO"))</f>
        <v>1</v>
      </c>
      <c r="AR391" s="73">
        <f t="shared" si="48"/>
        <v>1</v>
      </c>
      <c r="AS391" s="73">
        <f>IF(ISBLANK(K391),1,IFERROR(VLOOKUP(K391,Eje_Pilar_Prop!C373:C474,1,FALSE),"NO"))</f>
        <v>1</v>
      </c>
      <c r="AT391" s="73">
        <f t="shared" si="45"/>
        <v>1</v>
      </c>
      <c r="AU391" s="38">
        <f t="shared" si="49"/>
        <v>1</v>
      </c>
      <c r="AV391" s="73">
        <f t="shared" si="44"/>
        <v>1</v>
      </c>
    </row>
    <row r="392" spans="1:48" ht="45" customHeight="1">
      <c r="A392" s="57"/>
      <c r="B392" s="71"/>
      <c r="C392" s="121"/>
      <c r="D392" s="58"/>
      <c r="E392" s="75"/>
      <c r="F392" s="58"/>
      <c r="G392" s="59"/>
      <c r="H392" s="60"/>
      <c r="I392" s="61"/>
      <c r="J392" s="186"/>
      <c r="K392" s="62"/>
      <c r="L392" s="63" t="str">
        <f>IF(ISERROR(VLOOKUP(K392,Eje_Pilar_Prop!$C$2:$E$104,2,FALSE))," ",VLOOKUP(K392,Eje_Pilar_Prop!$C$2:$E$104,2,FALSE))</f>
        <v xml:space="preserve"> </v>
      </c>
      <c r="M392" s="63" t="str">
        <f>IF(ISERROR(VLOOKUP(K392,Eje_Pilar_Prop!$C$2:$E$104,3,FALSE))," ",VLOOKUP(K392,Eje_Pilar_Prop!$C$2:$E$104,3,FALSE))</f>
        <v xml:space="preserve"> </v>
      </c>
      <c r="N392" s="64"/>
      <c r="O392" s="173"/>
      <c r="P392" s="60"/>
      <c r="Q392" s="65"/>
      <c r="R392" s="66"/>
      <c r="S392" s="67"/>
      <c r="T392" s="68"/>
      <c r="U392" s="65"/>
      <c r="V392" s="69">
        <f t="shared" si="51"/>
        <v>0</v>
      </c>
      <c r="W392" s="135"/>
      <c r="X392" s="70"/>
      <c r="Y392" s="70"/>
      <c r="Z392" s="70"/>
      <c r="AA392" s="71"/>
      <c r="AB392" s="71"/>
      <c r="AC392" s="71"/>
      <c r="AD392" s="173"/>
      <c r="AE392" s="136"/>
      <c r="AF392" s="70"/>
      <c r="AG392" s="65"/>
      <c r="AH392" s="57"/>
      <c r="AI392" s="57"/>
      <c r="AJ392" s="57"/>
      <c r="AK392" s="57"/>
      <c r="AL392" s="72" t="str">
        <f t="shared" si="50"/>
        <v>-</v>
      </c>
      <c r="AN392" s="112">
        <f>IF(SUMPRODUCT((A$14:A392=A392)*(B$14:B392=B392)*(D$14:D392=D392))&gt;1,0,1)</f>
        <v>0</v>
      </c>
      <c r="AO392" s="73">
        <f t="shared" si="46"/>
        <v>1</v>
      </c>
      <c r="AP392" s="73">
        <f t="shared" si="47"/>
        <v>1</v>
      </c>
      <c r="AQ392" s="74">
        <f>IF(ISBLANK(G392),1,IFERROR(VLOOKUP(G392,Tipo!$C$12:$C$27,1,FALSE),"NO"))</f>
        <v>1</v>
      </c>
      <c r="AR392" s="73">
        <f t="shared" si="48"/>
        <v>1</v>
      </c>
      <c r="AS392" s="73">
        <f>IF(ISBLANK(K392),1,IFERROR(VLOOKUP(K392,Eje_Pilar_Prop!C374:C475,1,FALSE),"NO"))</f>
        <v>1</v>
      </c>
      <c r="AT392" s="73">
        <f t="shared" si="45"/>
        <v>1</v>
      </c>
      <c r="AU392" s="38">
        <f t="shared" si="49"/>
        <v>1</v>
      </c>
      <c r="AV392" s="73">
        <f t="shared" si="44"/>
        <v>1</v>
      </c>
    </row>
    <row r="393" spans="1:48" ht="45" customHeight="1">
      <c r="A393" s="57"/>
      <c r="B393" s="71"/>
      <c r="C393" s="121"/>
      <c r="D393" s="58"/>
      <c r="E393" s="75"/>
      <c r="F393" s="58"/>
      <c r="G393" s="59"/>
      <c r="H393" s="60"/>
      <c r="I393" s="61"/>
      <c r="J393" s="186"/>
      <c r="K393" s="62"/>
      <c r="L393" s="63" t="str">
        <f>IF(ISERROR(VLOOKUP(K393,Eje_Pilar_Prop!$C$2:$E$104,2,FALSE))," ",VLOOKUP(K393,Eje_Pilar_Prop!$C$2:$E$104,2,FALSE))</f>
        <v xml:space="preserve"> </v>
      </c>
      <c r="M393" s="63" t="str">
        <f>IF(ISERROR(VLOOKUP(K393,Eje_Pilar_Prop!$C$2:$E$104,3,FALSE))," ",VLOOKUP(K393,Eje_Pilar_Prop!$C$2:$E$104,3,FALSE))</f>
        <v xml:space="preserve"> </v>
      </c>
      <c r="N393" s="64"/>
      <c r="O393" s="173"/>
      <c r="P393" s="60"/>
      <c r="Q393" s="65"/>
      <c r="R393" s="66"/>
      <c r="S393" s="67"/>
      <c r="T393" s="68"/>
      <c r="U393" s="65"/>
      <c r="V393" s="69">
        <f t="shared" si="51"/>
        <v>0</v>
      </c>
      <c r="W393" s="135"/>
      <c r="X393" s="70"/>
      <c r="Y393" s="70"/>
      <c r="Z393" s="70"/>
      <c r="AA393" s="71"/>
      <c r="AB393" s="71"/>
      <c r="AC393" s="71"/>
      <c r="AD393" s="173"/>
      <c r="AE393" s="136"/>
      <c r="AF393" s="70"/>
      <c r="AG393" s="65"/>
      <c r="AH393" s="57"/>
      <c r="AI393" s="57"/>
      <c r="AJ393" s="57"/>
      <c r="AK393" s="57"/>
      <c r="AL393" s="72" t="str">
        <f t="shared" si="50"/>
        <v>-</v>
      </c>
      <c r="AN393" s="112">
        <f>IF(SUMPRODUCT((A$14:A393=A393)*(B$14:B393=B393)*(D$14:D393=D393))&gt;1,0,1)</f>
        <v>0</v>
      </c>
      <c r="AO393" s="73">
        <f t="shared" si="46"/>
        <v>1</v>
      </c>
      <c r="AP393" s="73">
        <f t="shared" si="47"/>
        <v>1</v>
      </c>
      <c r="AQ393" s="74">
        <f>IF(ISBLANK(G393),1,IFERROR(VLOOKUP(G393,Tipo!$C$12:$C$27,1,FALSE),"NO"))</f>
        <v>1</v>
      </c>
      <c r="AR393" s="73">
        <f t="shared" si="48"/>
        <v>1</v>
      </c>
      <c r="AS393" s="73">
        <f>IF(ISBLANK(K393),1,IFERROR(VLOOKUP(K393,Eje_Pilar_Prop!C375:C476,1,FALSE),"NO"))</f>
        <v>1</v>
      </c>
      <c r="AT393" s="73">
        <f t="shared" si="45"/>
        <v>1</v>
      </c>
      <c r="AU393" s="38">
        <f t="shared" si="49"/>
        <v>1</v>
      </c>
      <c r="AV393" s="73">
        <f t="shared" si="44"/>
        <v>1</v>
      </c>
    </row>
    <row r="394" spans="1:48" ht="45" customHeight="1">
      <c r="A394" s="57"/>
      <c r="B394" s="71"/>
      <c r="C394" s="121"/>
      <c r="D394" s="58"/>
      <c r="E394" s="75"/>
      <c r="F394" s="58"/>
      <c r="G394" s="59"/>
      <c r="H394" s="60"/>
      <c r="I394" s="61"/>
      <c r="J394" s="186"/>
      <c r="K394" s="62"/>
      <c r="L394" s="63" t="str">
        <f>IF(ISERROR(VLOOKUP(K394,Eje_Pilar_Prop!$C$2:$E$104,2,FALSE))," ",VLOOKUP(K394,Eje_Pilar_Prop!$C$2:$E$104,2,FALSE))</f>
        <v xml:space="preserve"> </v>
      </c>
      <c r="M394" s="63" t="str">
        <f>IF(ISERROR(VLOOKUP(K394,Eje_Pilar_Prop!$C$2:$E$104,3,FALSE))," ",VLOOKUP(K394,Eje_Pilar_Prop!$C$2:$E$104,3,FALSE))</f>
        <v xml:space="preserve"> </v>
      </c>
      <c r="N394" s="64"/>
      <c r="O394" s="173"/>
      <c r="P394" s="60"/>
      <c r="Q394" s="65"/>
      <c r="R394" s="66"/>
      <c r="S394" s="67"/>
      <c r="T394" s="68"/>
      <c r="U394" s="65"/>
      <c r="V394" s="69">
        <f t="shared" si="51"/>
        <v>0</v>
      </c>
      <c r="W394" s="135"/>
      <c r="X394" s="70"/>
      <c r="Y394" s="70"/>
      <c r="Z394" s="70"/>
      <c r="AA394" s="71"/>
      <c r="AB394" s="71"/>
      <c r="AC394" s="71"/>
      <c r="AD394" s="173"/>
      <c r="AE394" s="136"/>
      <c r="AF394" s="70"/>
      <c r="AG394" s="65"/>
      <c r="AH394" s="57"/>
      <c r="AI394" s="57"/>
      <c r="AJ394" s="57"/>
      <c r="AK394" s="57"/>
      <c r="AL394" s="72" t="str">
        <f t="shared" si="50"/>
        <v>-</v>
      </c>
      <c r="AN394" s="112">
        <f>IF(SUMPRODUCT((A$14:A394=A394)*(B$14:B394=B394)*(D$14:D394=D394))&gt;1,0,1)</f>
        <v>0</v>
      </c>
      <c r="AO394" s="73">
        <f t="shared" si="46"/>
        <v>1</v>
      </c>
      <c r="AP394" s="73">
        <f t="shared" si="47"/>
        <v>1</v>
      </c>
      <c r="AQ394" s="74">
        <f>IF(ISBLANK(G394),1,IFERROR(VLOOKUP(G394,Tipo!$C$12:$C$27,1,FALSE),"NO"))</f>
        <v>1</v>
      </c>
      <c r="AR394" s="73">
        <f t="shared" si="48"/>
        <v>1</v>
      </c>
      <c r="AS394" s="73">
        <f>IF(ISBLANK(K394),1,IFERROR(VLOOKUP(K394,Eje_Pilar_Prop!C376:C477,1,FALSE),"NO"))</f>
        <v>1</v>
      </c>
      <c r="AT394" s="73">
        <f t="shared" si="45"/>
        <v>1</v>
      </c>
      <c r="AU394" s="38">
        <f t="shared" si="49"/>
        <v>1</v>
      </c>
      <c r="AV394" s="73">
        <f t="shared" si="44"/>
        <v>1</v>
      </c>
    </row>
    <row r="395" spans="1:48" ht="45" customHeight="1">
      <c r="A395" s="57"/>
      <c r="B395" s="71"/>
      <c r="C395" s="121"/>
      <c r="D395" s="58"/>
      <c r="E395" s="75"/>
      <c r="F395" s="58"/>
      <c r="G395" s="59"/>
      <c r="H395" s="60"/>
      <c r="I395" s="61"/>
      <c r="J395" s="186"/>
      <c r="K395" s="62"/>
      <c r="L395" s="63" t="str">
        <f>IF(ISERROR(VLOOKUP(K395,Eje_Pilar_Prop!$C$2:$E$104,2,FALSE))," ",VLOOKUP(K395,Eje_Pilar_Prop!$C$2:$E$104,2,FALSE))</f>
        <v xml:space="preserve"> </v>
      </c>
      <c r="M395" s="63" t="str">
        <f>IF(ISERROR(VLOOKUP(K395,Eje_Pilar_Prop!$C$2:$E$104,3,FALSE))," ",VLOOKUP(K395,Eje_Pilar_Prop!$C$2:$E$104,3,FALSE))</f>
        <v xml:space="preserve"> </v>
      </c>
      <c r="N395" s="64"/>
      <c r="O395" s="173"/>
      <c r="P395" s="60"/>
      <c r="Q395" s="65"/>
      <c r="R395" s="66"/>
      <c r="S395" s="67"/>
      <c r="T395" s="68"/>
      <c r="U395" s="65"/>
      <c r="V395" s="69">
        <f t="shared" si="51"/>
        <v>0</v>
      </c>
      <c r="W395" s="135"/>
      <c r="X395" s="70"/>
      <c r="Y395" s="70"/>
      <c r="Z395" s="70"/>
      <c r="AA395" s="71"/>
      <c r="AB395" s="71"/>
      <c r="AC395" s="71"/>
      <c r="AD395" s="173"/>
      <c r="AE395" s="136"/>
      <c r="AF395" s="70"/>
      <c r="AG395" s="65"/>
      <c r="AH395" s="57"/>
      <c r="AI395" s="57"/>
      <c r="AJ395" s="57"/>
      <c r="AK395" s="57"/>
      <c r="AL395" s="72" t="str">
        <f t="shared" si="50"/>
        <v>-</v>
      </c>
      <c r="AN395" s="112">
        <f>IF(SUMPRODUCT((A$14:A395=A395)*(B$14:B395=B395)*(D$14:D395=D395))&gt;1,0,1)</f>
        <v>0</v>
      </c>
      <c r="AO395" s="73">
        <f t="shared" si="46"/>
        <v>1</v>
      </c>
      <c r="AP395" s="73">
        <f t="shared" si="47"/>
        <v>1</v>
      </c>
      <c r="AQ395" s="74">
        <f>IF(ISBLANK(G395),1,IFERROR(VLOOKUP(G395,Tipo!$C$12:$C$27,1,FALSE),"NO"))</f>
        <v>1</v>
      </c>
      <c r="AR395" s="73">
        <f t="shared" si="48"/>
        <v>1</v>
      </c>
      <c r="AS395" s="73">
        <f>IF(ISBLANK(K395),1,IFERROR(VLOOKUP(K395,Eje_Pilar_Prop!C377:C478,1,FALSE),"NO"))</f>
        <v>1</v>
      </c>
      <c r="AT395" s="73">
        <f t="shared" si="45"/>
        <v>1</v>
      </c>
      <c r="AU395" s="38">
        <f t="shared" si="49"/>
        <v>1</v>
      </c>
      <c r="AV395" s="73">
        <f t="shared" si="44"/>
        <v>1</v>
      </c>
    </row>
    <row r="396" spans="1:48" ht="45" customHeight="1">
      <c r="A396" s="57"/>
      <c r="B396" s="71"/>
      <c r="C396" s="121"/>
      <c r="D396" s="58"/>
      <c r="E396" s="75"/>
      <c r="F396" s="58"/>
      <c r="G396" s="59"/>
      <c r="H396" s="60"/>
      <c r="I396" s="61"/>
      <c r="J396" s="186"/>
      <c r="K396" s="62"/>
      <c r="L396" s="63" t="str">
        <f>IF(ISERROR(VLOOKUP(K396,Eje_Pilar_Prop!$C$2:$E$104,2,FALSE))," ",VLOOKUP(K396,Eje_Pilar_Prop!$C$2:$E$104,2,FALSE))</f>
        <v xml:space="preserve"> </v>
      </c>
      <c r="M396" s="63" t="str">
        <f>IF(ISERROR(VLOOKUP(K396,Eje_Pilar_Prop!$C$2:$E$104,3,FALSE))," ",VLOOKUP(K396,Eje_Pilar_Prop!$C$2:$E$104,3,FALSE))</f>
        <v xml:space="preserve"> </v>
      </c>
      <c r="N396" s="64"/>
      <c r="O396" s="173"/>
      <c r="P396" s="60"/>
      <c r="Q396" s="65"/>
      <c r="R396" s="66"/>
      <c r="S396" s="67"/>
      <c r="T396" s="68"/>
      <c r="U396" s="65"/>
      <c r="V396" s="69">
        <f t="shared" si="51"/>
        <v>0</v>
      </c>
      <c r="W396" s="135"/>
      <c r="X396" s="70"/>
      <c r="Y396" s="70"/>
      <c r="Z396" s="70"/>
      <c r="AA396" s="71"/>
      <c r="AB396" s="71"/>
      <c r="AC396" s="71"/>
      <c r="AD396" s="173"/>
      <c r="AE396" s="136"/>
      <c r="AF396" s="70"/>
      <c r="AG396" s="65"/>
      <c r="AH396" s="57"/>
      <c r="AI396" s="57"/>
      <c r="AJ396" s="57"/>
      <c r="AK396" s="57"/>
      <c r="AL396" s="72" t="str">
        <f t="shared" si="50"/>
        <v>-</v>
      </c>
      <c r="AN396" s="112">
        <f>IF(SUMPRODUCT((A$14:A396=A396)*(B$14:B396=B396)*(D$14:D396=D396))&gt;1,0,1)</f>
        <v>0</v>
      </c>
      <c r="AO396" s="73">
        <f t="shared" si="46"/>
        <v>1</v>
      </c>
      <c r="AP396" s="73">
        <f t="shared" si="47"/>
        <v>1</v>
      </c>
      <c r="AQ396" s="74">
        <f>IF(ISBLANK(G396),1,IFERROR(VLOOKUP(G396,Tipo!$C$12:$C$27,1,FALSE),"NO"))</f>
        <v>1</v>
      </c>
      <c r="AR396" s="73">
        <f t="shared" si="48"/>
        <v>1</v>
      </c>
      <c r="AS396" s="73">
        <f>IF(ISBLANK(K396),1,IFERROR(VLOOKUP(K396,Eje_Pilar_Prop!C378:C479,1,FALSE),"NO"))</f>
        <v>1</v>
      </c>
      <c r="AT396" s="73">
        <f t="shared" si="45"/>
        <v>1</v>
      </c>
      <c r="AU396" s="38">
        <f t="shared" si="49"/>
        <v>1</v>
      </c>
      <c r="AV396" s="73">
        <f t="shared" si="44"/>
        <v>1</v>
      </c>
    </row>
    <row r="397" spans="1:48" ht="45" customHeight="1">
      <c r="A397" s="57"/>
      <c r="B397" s="71"/>
      <c r="C397" s="121"/>
      <c r="D397" s="58"/>
      <c r="E397" s="75"/>
      <c r="F397" s="58"/>
      <c r="G397" s="59"/>
      <c r="H397" s="60"/>
      <c r="I397" s="61"/>
      <c r="J397" s="186"/>
      <c r="K397" s="62"/>
      <c r="L397" s="63" t="str">
        <f>IF(ISERROR(VLOOKUP(K397,Eje_Pilar_Prop!$C$2:$E$104,2,FALSE))," ",VLOOKUP(K397,Eje_Pilar_Prop!$C$2:$E$104,2,FALSE))</f>
        <v xml:space="preserve"> </v>
      </c>
      <c r="M397" s="63" t="str">
        <f>IF(ISERROR(VLOOKUP(K397,Eje_Pilar_Prop!$C$2:$E$104,3,FALSE))," ",VLOOKUP(K397,Eje_Pilar_Prop!$C$2:$E$104,3,FALSE))</f>
        <v xml:space="preserve"> </v>
      </c>
      <c r="N397" s="64"/>
      <c r="O397" s="173"/>
      <c r="P397" s="60"/>
      <c r="Q397" s="65"/>
      <c r="R397" s="66"/>
      <c r="S397" s="67"/>
      <c r="T397" s="68"/>
      <c r="U397" s="65"/>
      <c r="V397" s="69">
        <f t="shared" si="51"/>
        <v>0</v>
      </c>
      <c r="W397" s="135"/>
      <c r="X397" s="70"/>
      <c r="Y397" s="70"/>
      <c r="Z397" s="70"/>
      <c r="AA397" s="71"/>
      <c r="AB397" s="71"/>
      <c r="AC397" s="71"/>
      <c r="AD397" s="173"/>
      <c r="AE397" s="136"/>
      <c r="AF397" s="70"/>
      <c r="AG397" s="65"/>
      <c r="AH397" s="57"/>
      <c r="AI397" s="57"/>
      <c r="AJ397" s="57"/>
      <c r="AK397" s="57"/>
      <c r="AL397" s="72" t="str">
        <f t="shared" si="50"/>
        <v>-</v>
      </c>
      <c r="AN397" s="112">
        <f>IF(SUMPRODUCT((A$14:A397=A397)*(B$14:B397=B397)*(D$14:D397=D397))&gt;1,0,1)</f>
        <v>0</v>
      </c>
      <c r="AO397" s="73">
        <f t="shared" si="46"/>
        <v>1</v>
      </c>
      <c r="AP397" s="73">
        <f t="shared" si="47"/>
        <v>1</v>
      </c>
      <c r="AQ397" s="74">
        <f>IF(ISBLANK(G397),1,IFERROR(VLOOKUP(G397,Tipo!$C$12:$C$27,1,FALSE),"NO"))</f>
        <v>1</v>
      </c>
      <c r="AR397" s="73">
        <f t="shared" si="48"/>
        <v>1</v>
      </c>
      <c r="AS397" s="73">
        <f>IF(ISBLANK(K397),1,IFERROR(VLOOKUP(K397,Eje_Pilar_Prop!C379:C480,1,FALSE),"NO"))</f>
        <v>1</v>
      </c>
      <c r="AT397" s="73">
        <f t="shared" si="45"/>
        <v>1</v>
      </c>
      <c r="AU397" s="38">
        <f t="shared" si="49"/>
        <v>1</v>
      </c>
      <c r="AV397" s="73">
        <f t="shared" si="44"/>
        <v>1</v>
      </c>
    </row>
    <row r="398" spans="1:48" ht="45" customHeight="1">
      <c r="A398" s="57"/>
      <c r="B398" s="71"/>
      <c r="C398" s="121"/>
      <c r="D398" s="58"/>
      <c r="E398" s="75"/>
      <c r="F398" s="58"/>
      <c r="G398" s="59"/>
      <c r="H398" s="60"/>
      <c r="I398" s="61"/>
      <c r="J398" s="186"/>
      <c r="K398" s="62"/>
      <c r="L398" s="63" t="str">
        <f>IF(ISERROR(VLOOKUP(K398,Eje_Pilar_Prop!$C$2:$E$104,2,FALSE))," ",VLOOKUP(K398,Eje_Pilar_Prop!$C$2:$E$104,2,FALSE))</f>
        <v xml:space="preserve"> </v>
      </c>
      <c r="M398" s="63" t="str">
        <f>IF(ISERROR(VLOOKUP(K398,Eje_Pilar_Prop!$C$2:$E$104,3,FALSE))," ",VLOOKUP(K398,Eje_Pilar_Prop!$C$2:$E$104,3,FALSE))</f>
        <v xml:space="preserve"> </v>
      </c>
      <c r="N398" s="64"/>
      <c r="O398" s="173"/>
      <c r="P398" s="60"/>
      <c r="Q398" s="65"/>
      <c r="R398" s="66"/>
      <c r="S398" s="67"/>
      <c r="T398" s="68"/>
      <c r="U398" s="65"/>
      <c r="V398" s="69">
        <f t="shared" si="51"/>
        <v>0</v>
      </c>
      <c r="W398" s="135"/>
      <c r="X398" s="70"/>
      <c r="Y398" s="70"/>
      <c r="Z398" s="70"/>
      <c r="AA398" s="71"/>
      <c r="AB398" s="71"/>
      <c r="AC398" s="71"/>
      <c r="AD398" s="173"/>
      <c r="AE398" s="136"/>
      <c r="AF398" s="70"/>
      <c r="AG398" s="65"/>
      <c r="AH398" s="57"/>
      <c r="AI398" s="57"/>
      <c r="AJ398" s="57"/>
      <c r="AK398" s="57"/>
      <c r="AL398" s="72" t="str">
        <f t="shared" si="50"/>
        <v>-</v>
      </c>
      <c r="AN398" s="112">
        <f>IF(SUMPRODUCT((A$14:A398=A398)*(B$14:B398=B398)*(D$14:D398=D398))&gt;1,0,1)</f>
        <v>0</v>
      </c>
      <c r="AO398" s="73">
        <f t="shared" si="46"/>
        <v>1</v>
      </c>
      <c r="AP398" s="73">
        <f t="shared" si="47"/>
        <v>1</v>
      </c>
      <c r="AQ398" s="74">
        <f>IF(ISBLANK(G398),1,IFERROR(VLOOKUP(G398,Tipo!$C$12:$C$27,1,FALSE),"NO"))</f>
        <v>1</v>
      </c>
      <c r="AR398" s="73">
        <f t="shared" si="48"/>
        <v>1</v>
      </c>
      <c r="AS398" s="73">
        <f>IF(ISBLANK(K398),1,IFERROR(VLOOKUP(K398,Eje_Pilar_Prop!C380:C481,1,FALSE),"NO"))</f>
        <v>1</v>
      </c>
      <c r="AT398" s="73">
        <f t="shared" si="45"/>
        <v>1</v>
      </c>
      <c r="AU398" s="38">
        <f t="shared" si="49"/>
        <v>1</v>
      </c>
      <c r="AV398" s="73">
        <f t="shared" ref="AV398:AV461" si="52">IF(ISBLANK(J398),1,IFERROR(VLOOKUP(J398,pdd,1,FALSE),"NO"))</f>
        <v>1</v>
      </c>
    </row>
    <row r="399" spans="1:48" ht="45" customHeight="1">
      <c r="A399" s="57"/>
      <c r="B399" s="71"/>
      <c r="C399" s="121"/>
      <c r="D399" s="58"/>
      <c r="E399" s="75"/>
      <c r="F399" s="58"/>
      <c r="G399" s="59"/>
      <c r="H399" s="60"/>
      <c r="I399" s="61"/>
      <c r="J399" s="186"/>
      <c r="K399" s="62"/>
      <c r="L399" s="63" t="str">
        <f>IF(ISERROR(VLOOKUP(K399,Eje_Pilar_Prop!$C$2:$E$104,2,FALSE))," ",VLOOKUP(K399,Eje_Pilar_Prop!$C$2:$E$104,2,FALSE))</f>
        <v xml:space="preserve"> </v>
      </c>
      <c r="M399" s="63" t="str">
        <f>IF(ISERROR(VLOOKUP(K399,Eje_Pilar_Prop!$C$2:$E$104,3,FALSE))," ",VLOOKUP(K399,Eje_Pilar_Prop!$C$2:$E$104,3,FALSE))</f>
        <v xml:space="preserve"> </v>
      </c>
      <c r="N399" s="64"/>
      <c r="O399" s="173"/>
      <c r="P399" s="60"/>
      <c r="Q399" s="65"/>
      <c r="R399" s="66"/>
      <c r="S399" s="67"/>
      <c r="T399" s="68"/>
      <c r="U399" s="65"/>
      <c r="V399" s="69">
        <f t="shared" si="51"/>
        <v>0</v>
      </c>
      <c r="W399" s="135"/>
      <c r="X399" s="70"/>
      <c r="Y399" s="70"/>
      <c r="Z399" s="70"/>
      <c r="AA399" s="71"/>
      <c r="AB399" s="71"/>
      <c r="AC399" s="71"/>
      <c r="AD399" s="173"/>
      <c r="AE399" s="136"/>
      <c r="AF399" s="70"/>
      <c r="AG399" s="65"/>
      <c r="AH399" s="57"/>
      <c r="AI399" s="57"/>
      <c r="AJ399" s="57"/>
      <c r="AK399" s="57"/>
      <c r="AL399" s="72" t="str">
        <f t="shared" si="50"/>
        <v>-</v>
      </c>
      <c r="AN399" s="112">
        <f>IF(SUMPRODUCT((A$14:A399=A399)*(B$14:B399=B399)*(D$14:D399=D399))&gt;1,0,1)</f>
        <v>0</v>
      </c>
      <c r="AO399" s="73">
        <f t="shared" si="46"/>
        <v>1</v>
      </c>
      <c r="AP399" s="73">
        <f t="shared" si="47"/>
        <v>1</v>
      </c>
      <c r="AQ399" s="74">
        <f>IF(ISBLANK(G399),1,IFERROR(VLOOKUP(G399,Tipo!$C$12:$C$27,1,FALSE),"NO"))</f>
        <v>1</v>
      </c>
      <c r="AR399" s="73">
        <f t="shared" si="48"/>
        <v>1</v>
      </c>
      <c r="AS399" s="73">
        <f>IF(ISBLANK(K399),1,IFERROR(VLOOKUP(K399,Eje_Pilar_Prop!C381:C482,1,FALSE),"NO"))</f>
        <v>1</v>
      </c>
      <c r="AT399" s="73">
        <f t="shared" si="45"/>
        <v>1</v>
      </c>
      <c r="AU399" s="38">
        <f t="shared" si="49"/>
        <v>1</v>
      </c>
      <c r="AV399" s="73">
        <f t="shared" si="52"/>
        <v>1</v>
      </c>
    </row>
    <row r="400" spans="1:48" ht="45" customHeight="1">
      <c r="A400" s="57"/>
      <c r="B400" s="71"/>
      <c r="C400" s="121"/>
      <c r="D400" s="58"/>
      <c r="E400" s="75"/>
      <c r="F400" s="58"/>
      <c r="G400" s="59"/>
      <c r="H400" s="60"/>
      <c r="I400" s="61"/>
      <c r="J400" s="186"/>
      <c r="K400" s="62"/>
      <c r="L400" s="63" t="str">
        <f>IF(ISERROR(VLOOKUP(K400,Eje_Pilar_Prop!$C$2:$E$104,2,FALSE))," ",VLOOKUP(K400,Eje_Pilar_Prop!$C$2:$E$104,2,FALSE))</f>
        <v xml:space="preserve"> </v>
      </c>
      <c r="M400" s="63" t="str">
        <f>IF(ISERROR(VLOOKUP(K400,Eje_Pilar_Prop!$C$2:$E$104,3,FALSE))," ",VLOOKUP(K400,Eje_Pilar_Prop!$C$2:$E$104,3,FALSE))</f>
        <v xml:space="preserve"> </v>
      </c>
      <c r="N400" s="64"/>
      <c r="O400" s="173"/>
      <c r="P400" s="60"/>
      <c r="Q400" s="65"/>
      <c r="R400" s="66"/>
      <c r="S400" s="67"/>
      <c r="T400" s="68"/>
      <c r="U400" s="65"/>
      <c r="V400" s="69">
        <f t="shared" si="51"/>
        <v>0</v>
      </c>
      <c r="W400" s="135"/>
      <c r="X400" s="70"/>
      <c r="Y400" s="70"/>
      <c r="Z400" s="70"/>
      <c r="AA400" s="71"/>
      <c r="AB400" s="71"/>
      <c r="AC400" s="71"/>
      <c r="AD400" s="173"/>
      <c r="AE400" s="136"/>
      <c r="AF400" s="70"/>
      <c r="AG400" s="65"/>
      <c r="AH400" s="57"/>
      <c r="AI400" s="57"/>
      <c r="AJ400" s="57"/>
      <c r="AK400" s="57"/>
      <c r="AL400" s="72" t="str">
        <f t="shared" si="50"/>
        <v>-</v>
      </c>
      <c r="AN400" s="112">
        <f>IF(SUMPRODUCT((A$14:A400=A400)*(B$14:B400=B400)*(D$14:D400=D400))&gt;1,0,1)</f>
        <v>0</v>
      </c>
      <c r="AO400" s="73">
        <f t="shared" si="46"/>
        <v>1</v>
      </c>
      <c r="AP400" s="73">
        <f t="shared" si="47"/>
        <v>1</v>
      </c>
      <c r="AQ400" s="74">
        <f>IF(ISBLANK(G400),1,IFERROR(VLOOKUP(G400,Tipo!$C$12:$C$27,1,FALSE),"NO"))</f>
        <v>1</v>
      </c>
      <c r="AR400" s="73">
        <f t="shared" si="48"/>
        <v>1</v>
      </c>
      <c r="AS400" s="73">
        <f>IF(ISBLANK(K400),1,IFERROR(VLOOKUP(K400,Eje_Pilar_Prop!C382:C483,1,FALSE),"NO"))</f>
        <v>1</v>
      </c>
      <c r="AT400" s="73">
        <f t="shared" si="45"/>
        <v>1</v>
      </c>
      <c r="AU400" s="38">
        <f t="shared" si="49"/>
        <v>1</v>
      </c>
      <c r="AV400" s="73">
        <f t="shared" si="52"/>
        <v>1</v>
      </c>
    </row>
    <row r="401" spans="1:48" ht="45" customHeight="1">
      <c r="A401" s="57"/>
      <c r="B401" s="71"/>
      <c r="C401" s="121"/>
      <c r="D401" s="58"/>
      <c r="E401" s="75"/>
      <c r="F401" s="58"/>
      <c r="G401" s="59"/>
      <c r="H401" s="60"/>
      <c r="I401" s="61"/>
      <c r="J401" s="186"/>
      <c r="K401" s="62"/>
      <c r="L401" s="63" t="str">
        <f>IF(ISERROR(VLOOKUP(K401,Eje_Pilar_Prop!$C$2:$E$104,2,FALSE))," ",VLOOKUP(K401,Eje_Pilar_Prop!$C$2:$E$104,2,FALSE))</f>
        <v xml:space="preserve"> </v>
      </c>
      <c r="M401" s="63" t="str">
        <f>IF(ISERROR(VLOOKUP(K401,Eje_Pilar_Prop!$C$2:$E$104,3,FALSE))," ",VLOOKUP(K401,Eje_Pilar_Prop!$C$2:$E$104,3,FALSE))</f>
        <v xml:space="preserve"> </v>
      </c>
      <c r="N401" s="64"/>
      <c r="O401" s="173"/>
      <c r="P401" s="60"/>
      <c r="Q401" s="65"/>
      <c r="R401" s="66"/>
      <c r="S401" s="67"/>
      <c r="T401" s="68"/>
      <c r="U401" s="65"/>
      <c r="V401" s="69">
        <f t="shared" si="51"/>
        <v>0</v>
      </c>
      <c r="W401" s="135"/>
      <c r="X401" s="70"/>
      <c r="Y401" s="70"/>
      <c r="Z401" s="70"/>
      <c r="AA401" s="71"/>
      <c r="AB401" s="71"/>
      <c r="AC401" s="71"/>
      <c r="AD401" s="173"/>
      <c r="AE401" s="136"/>
      <c r="AF401" s="70"/>
      <c r="AG401" s="65"/>
      <c r="AH401" s="57"/>
      <c r="AI401" s="57"/>
      <c r="AJ401" s="57"/>
      <c r="AK401" s="57"/>
      <c r="AL401" s="72" t="str">
        <f t="shared" si="50"/>
        <v>-</v>
      </c>
      <c r="AN401" s="112">
        <f>IF(SUMPRODUCT((A$14:A401=A401)*(B$14:B401=B401)*(D$14:D401=D401))&gt;1,0,1)</f>
        <v>0</v>
      </c>
      <c r="AO401" s="73">
        <f t="shared" si="46"/>
        <v>1</v>
      </c>
      <c r="AP401" s="73">
        <f t="shared" si="47"/>
        <v>1</v>
      </c>
      <c r="AQ401" s="74">
        <f>IF(ISBLANK(G401),1,IFERROR(VLOOKUP(G401,Tipo!$C$12:$C$27,1,FALSE),"NO"))</f>
        <v>1</v>
      </c>
      <c r="AR401" s="73">
        <f t="shared" si="48"/>
        <v>1</v>
      </c>
      <c r="AS401" s="73">
        <f>IF(ISBLANK(K401),1,IFERROR(VLOOKUP(K401,Eje_Pilar_Prop!C383:C484,1,FALSE),"NO"))</f>
        <v>1</v>
      </c>
      <c r="AT401" s="73">
        <f t="shared" si="45"/>
        <v>1</v>
      </c>
      <c r="AU401" s="38">
        <f t="shared" si="49"/>
        <v>1</v>
      </c>
      <c r="AV401" s="73">
        <f t="shared" si="52"/>
        <v>1</v>
      </c>
    </row>
    <row r="402" spans="1:48" ht="45" customHeight="1">
      <c r="A402" s="57"/>
      <c r="B402" s="71"/>
      <c r="C402" s="121"/>
      <c r="D402" s="58"/>
      <c r="E402" s="75"/>
      <c r="F402" s="58"/>
      <c r="G402" s="59"/>
      <c r="H402" s="60"/>
      <c r="I402" s="61"/>
      <c r="J402" s="186"/>
      <c r="K402" s="62"/>
      <c r="L402" s="63" t="str">
        <f>IF(ISERROR(VLOOKUP(K402,Eje_Pilar_Prop!$C$2:$E$104,2,FALSE))," ",VLOOKUP(K402,Eje_Pilar_Prop!$C$2:$E$104,2,FALSE))</f>
        <v xml:space="preserve"> </v>
      </c>
      <c r="M402" s="63" t="str">
        <f>IF(ISERROR(VLOOKUP(K402,Eje_Pilar_Prop!$C$2:$E$104,3,FALSE))," ",VLOOKUP(K402,Eje_Pilar_Prop!$C$2:$E$104,3,FALSE))</f>
        <v xml:space="preserve"> </v>
      </c>
      <c r="N402" s="64"/>
      <c r="O402" s="173"/>
      <c r="P402" s="60"/>
      <c r="Q402" s="65"/>
      <c r="R402" s="66"/>
      <c r="S402" s="67"/>
      <c r="T402" s="68"/>
      <c r="U402" s="65"/>
      <c r="V402" s="69">
        <f t="shared" si="51"/>
        <v>0</v>
      </c>
      <c r="W402" s="135"/>
      <c r="X402" s="70"/>
      <c r="Y402" s="70"/>
      <c r="Z402" s="70"/>
      <c r="AA402" s="71"/>
      <c r="AB402" s="71"/>
      <c r="AC402" s="71"/>
      <c r="AD402" s="173"/>
      <c r="AE402" s="136"/>
      <c r="AF402" s="70"/>
      <c r="AG402" s="65"/>
      <c r="AH402" s="57"/>
      <c r="AI402" s="57"/>
      <c r="AJ402" s="57"/>
      <c r="AK402" s="57"/>
      <c r="AL402" s="72" t="str">
        <f t="shared" si="50"/>
        <v>-</v>
      </c>
      <c r="AN402" s="112">
        <f>IF(SUMPRODUCT((A$14:A402=A402)*(B$14:B402=B402)*(D$14:D402=D402))&gt;1,0,1)</f>
        <v>0</v>
      </c>
      <c r="AO402" s="73">
        <f t="shared" si="46"/>
        <v>1</v>
      </c>
      <c r="AP402" s="73">
        <f t="shared" si="47"/>
        <v>1</v>
      </c>
      <c r="AQ402" s="74">
        <f>IF(ISBLANK(G402),1,IFERROR(VLOOKUP(G402,Tipo!$C$12:$C$27,1,FALSE),"NO"))</f>
        <v>1</v>
      </c>
      <c r="AR402" s="73">
        <f t="shared" si="48"/>
        <v>1</v>
      </c>
      <c r="AS402" s="73">
        <f>IF(ISBLANK(K402),1,IFERROR(VLOOKUP(K402,Eje_Pilar_Prop!C384:C485,1,FALSE),"NO"))</f>
        <v>1</v>
      </c>
      <c r="AT402" s="73">
        <f t="shared" si="45"/>
        <v>1</v>
      </c>
      <c r="AU402" s="38">
        <f t="shared" si="49"/>
        <v>1</v>
      </c>
      <c r="AV402" s="73">
        <f t="shared" si="52"/>
        <v>1</v>
      </c>
    </row>
    <row r="403" spans="1:48" ht="45" customHeight="1">
      <c r="A403" s="57"/>
      <c r="B403" s="71"/>
      <c r="C403" s="121"/>
      <c r="D403" s="58"/>
      <c r="E403" s="75"/>
      <c r="F403" s="58"/>
      <c r="G403" s="59"/>
      <c r="H403" s="60"/>
      <c r="I403" s="61"/>
      <c r="J403" s="186"/>
      <c r="K403" s="62"/>
      <c r="L403" s="63" t="str">
        <f>IF(ISERROR(VLOOKUP(K403,Eje_Pilar_Prop!$C$2:$E$104,2,FALSE))," ",VLOOKUP(K403,Eje_Pilar_Prop!$C$2:$E$104,2,FALSE))</f>
        <v xml:space="preserve"> </v>
      </c>
      <c r="M403" s="63" t="str">
        <f>IF(ISERROR(VLOOKUP(K403,Eje_Pilar_Prop!$C$2:$E$104,3,FALSE))," ",VLOOKUP(K403,Eje_Pilar_Prop!$C$2:$E$104,3,FALSE))</f>
        <v xml:space="preserve"> </v>
      </c>
      <c r="N403" s="64"/>
      <c r="O403" s="173"/>
      <c r="P403" s="60"/>
      <c r="Q403" s="65"/>
      <c r="R403" s="66"/>
      <c r="S403" s="67"/>
      <c r="T403" s="68"/>
      <c r="U403" s="65"/>
      <c r="V403" s="69">
        <f t="shared" si="51"/>
        <v>0</v>
      </c>
      <c r="W403" s="135"/>
      <c r="X403" s="70"/>
      <c r="Y403" s="70"/>
      <c r="Z403" s="70"/>
      <c r="AA403" s="71"/>
      <c r="AB403" s="71"/>
      <c r="AC403" s="71"/>
      <c r="AD403" s="173"/>
      <c r="AE403" s="136"/>
      <c r="AF403" s="70"/>
      <c r="AG403" s="65"/>
      <c r="AH403" s="57"/>
      <c r="AI403" s="57"/>
      <c r="AJ403" s="57"/>
      <c r="AK403" s="57"/>
      <c r="AL403" s="72" t="str">
        <f t="shared" si="50"/>
        <v>-</v>
      </c>
      <c r="AN403" s="112">
        <f>IF(SUMPRODUCT((A$14:A403=A403)*(B$14:B403=B403)*(D$14:D403=D403))&gt;1,0,1)</f>
        <v>0</v>
      </c>
      <c r="AO403" s="73">
        <f t="shared" si="46"/>
        <v>1</v>
      </c>
      <c r="AP403" s="73">
        <f t="shared" si="47"/>
        <v>1</v>
      </c>
      <c r="AQ403" s="74">
        <f>IF(ISBLANK(G403),1,IFERROR(VLOOKUP(G403,Tipo!$C$12:$C$27,1,FALSE),"NO"))</f>
        <v>1</v>
      </c>
      <c r="AR403" s="73">
        <f t="shared" si="48"/>
        <v>1</v>
      </c>
      <c r="AS403" s="73">
        <f>IF(ISBLANK(K403),1,IFERROR(VLOOKUP(K403,Eje_Pilar_Prop!C385:C486,1,FALSE),"NO"))</f>
        <v>1</v>
      </c>
      <c r="AT403" s="73">
        <f t="shared" si="45"/>
        <v>1</v>
      </c>
      <c r="AU403" s="38">
        <f t="shared" si="49"/>
        <v>1</v>
      </c>
      <c r="AV403" s="73">
        <f t="shared" si="52"/>
        <v>1</v>
      </c>
    </row>
    <row r="404" spans="1:48" ht="45" customHeight="1">
      <c r="A404" s="57"/>
      <c r="B404" s="71"/>
      <c r="C404" s="121"/>
      <c r="D404" s="58"/>
      <c r="E404" s="75"/>
      <c r="F404" s="58"/>
      <c r="G404" s="59"/>
      <c r="H404" s="60"/>
      <c r="I404" s="61"/>
      <c r="J404" s="186"/>
      <c r="K404" s="62"/>
      <c r="L404" s="63" t="str">
        <f>IF(ISERROR(VLOOKUP(K404,Eje_Pilar_Prop!$C$2:$E$104,2,FALSE))," ",VLOOKUP(K404,Eje_Pilar_Prop!$C$2:$E$104,2,FALSE))</f>
        <v xml:space="preserve"> </v>
      </c>
      <c r="M404" s="63" t="str">
        <f>IF(ISERROR(VLOOKUP(K404,Eje_Pilar_Prop!$C$2:$E$104,3,FALSE))," ",VLOOKUP(K404,Eje_Pilar_Prop!$C$2:$E$104,3,FALSE))</f>
        <v xml:space="preserve"> </v>
      </c>
      <c r="N404" s="64"/>
      <c r="O404" s="173"/>
      <c r="P404" s="60"/>
      <c r="Q404" s="65"/>
      <c r="R404" s="66"/>
      <c r="S404" s="67"/>
      <c r="T404" s="68"/>
      <c r="U404" s="65"/>
      <c r="V404" s="69">
        <f t="shared" si="51"/>
        <v>0</v>
      </c>
      <c r="W404" s="135"/>
      <c r="X404" s="70"/>
      <c r="Y404" s="70"/>
      <c r="Z404" s="70"/>
      <c r="AA404" s="71"/>
      <c r="AB404" s="71"/>
      <c r="AC404" s="71"/>
      <c r="AD404" s="173"/>
      <c r="AE404" s="136"/>
      <c r="AF404" s="70"/>
      <c r="AG404" s="65"/>
      <c r="AH404" s="57"/>
      <c r="AI404" s="57"/>
      <c r="AJ404" s="57"/>
      <c r="AK404" s="57"/>
      <c r="AL404" s="72" t="str">
        <f t="shared" si="50"/>
        <v>-</v>
      </c>
      <c r="AN404" s="112">
        <f>IF(SUMPRODUCT((A$14:A404=A404)*(B$14:B404=B404)*(D$14:D404=D404))&gt;1,0,1)</f>
        <v>0</v>
      </c>
      <c r="AO404" s="73">
        <f t="shared" si="46"/>
        <v>1</v>
      </c>
      <c r="AP404" s="73">
        <f t="shared" si="47"/>
        <v>1</v>
      </c>
      <c r="AQ404" s="74">
        <f>IF(ISBLANK(G404),1,IFERROR(VLOOKUP(G404,Tipo!$C$12:$C$27,1,FALSE),"NO"))</f>
        <v>1</v>
      </c>
      <c r="AR404" s="73">
        <f t="shared" si="48"/>
        <v>1</v>
      </c>
      <c r="AS404" s="73">
        <f>IF(ISBLANK(K404),1,IFERROR(VLOOKUP(K404,Eje_Pilar_Prop!C386:C487,1,FALSE),"NO"))</f>
        <v>1</v>
      </c>
      <c r="AT404" s="73">
        <f t="shared" si="45"/>
        <v>1</v>
      </c>
      <c r="AU404" s="38">
        <f t="shared" si="49"/>
        <v>1</v>
      </c>
      <c r="AV404" s="73">
        <f t="shared" si="52"/>
        <v>1</v>
      </c>
    </row>
    <row r="405" spans="1:48" ht="45" customHeight="1">
      <c r="A405" s="57"/>
      <c r="B405" s="71"/>
      <c r="C405" s="121"/>
      <c r="D405" s="58"/>
      <c r="E405" s="75"/>
      <c r="F405" s="58"/>
      <c r="G405" s="59"/>
      <c r="H405" s="60"/>
      <c r="I405" s="61"/>
      <c r="J405" s="186"/>
      <c r="K405" s="62"/>
      <c r="L405" s="63" t="str">
        <f>IF(ISERROR(VLOOKUP(K405,Eje_Pilar_Prop!$C$2:$E$104,2,FALSE))," ",VLOOKUP(K405,Eje_Pilar_Prop!$C$2:$E$104,2,FALSE))</f>
        <v xml:space="preserve"> </v>
      </c>
      <c r="M405" s="63" t="str">
        <f>IF(ISERROR(VLOOKUP(K405,Eje_Pilar_Prop!$C$2:$E$104,3,FALSE))," ",VLOOKUP(K405,Eje_Pilar_Prop!$C$2:$E$104,3,FALSE))</f>
        <v xml:space="preserve"> </v>
      </c>
      <c r="N405" s="64"/>
      <c r="O405" s="173"/>
      <c r="P405" s="60"/>
      <c r="Q405" s="65"/>
      <c r="R405" s="66"/>
      <c r="S405" s="67"/>
      <c r="T405" s="68"/>
      <c r="U405" s="65"/>
      <c r="V405" s="69">
        <f t="shared" si="51"/>
        <v>0</v>
      </c>
      <c r="W405" s="135"/>
      <c r="X405" s="70"/>
      <c r="Y405" s="70"/>
      <c r="Z405" s="70"/>
      <c r="AA405" s="71"/>
      <c r="AB405" s="71"/>
      <c r="AC405" s="71"/>
      <c r="AD405" s="173"/>
      <c r="AE405" s="136"/>
      <c r="AF405" s="70"/>
      <c r="AG405" s="65"/>
      <c r="AH405" s="57"/>
      <c r="AI405" s="57"/>
      <c r="AJ405" s="57"/>
      <c r="AK405" s="57"/>
      <c r="AL405" s="72" t="str">
        <f t="shared" si="50"/>
        <v>-</v>
      </c>
      <c r="AN405" s="112">
        <f>IF(SUMPRODUCT((A$14:A405=A405)*(B$14:B405=B405)*(D$14:D405=D405))&gt;1,0,1)</f>
        <v>0</v>
      </c>
      <c r="AO405" s="73">
        <f t="shared" si="46"/>
        <v>1</v>
      </c>
      <c r="AP405" s="73">
        <f t="shared" si="47"/>
        <v>1</v>
      </c>
      <c r="AQ405" s="74">
        <f>IF(ISBLANK(G405),1,IFERROR(VLOOKUP(G405,Tipo!$C$12:$C$27,1,FALSE),"NO"))</f>
        <v>1</v>
      </c>
      <c r="AR405" s="73">
        <f t="shared" si="48"/>
        <v>1</v>
      </c>
      <c r="AS405" s="73">
        <f>IF(ISBLANK(K405),1,IFERROR(VLOOKUP(K405,Eje_Pilar_Prop!C387:C488,1,FALSE),"NO"))</f>
        <v>1</v>
      </c>
      <c r="AT405" s="73">
        <f t="shared" ref="AT405:AT468" si="53">IF(ISBLANK(C405),1,IFERROR(VLOOKUP(C405,SECOP,1,FALSE),"NO"))</f>
        <v>1</v>
      </c>
      <c r="AU405" s="38">
        <f t="shared" si="49"/>
        <v>1</v>
      </c>
      <c r="AV405" s="73">
        <f t="shared" si="52"/>
        <v>1</v>
      </c>
    </row>
    <row r="406" spans="1:48" ht="45" customHeight="1">
      <c r="A406" s="57"/>
      <c r="B406" s="71"/>
      <c r="C406" s="121"/>
      <c r="D406" s="58"/>
      <c r="E406" s="75"/>
      <c r="F406" s="58"/>
      <c r="G406" s="59"/>
      <c r="H406" s="60"/>
      <c r="I406" s="61"/>
      <c r="J406" s="186"/>
      <c r="K406" s="62"/>
      <c r="L406" s="63" t="str">
        <f>IF(ISERROR(VLOOKUP(K406,Eje_Pilar_Prop!$C$2:$E$104,2,FALSE))," ",VLOOKUP(K406,Eje_Pilar_Prop!$C$2:$E$104,2,FALSE))</f>
        <v xml:space="preserve"> </v>
      </c>
      <c r="M406" s="63" t="str">
        <f>IF(ISERROR(VLOOKUP(K406,Eje_Pilar_Prop!$C$2:$E$104,3,FALSE))," ",VLOOKUP(K406,Eje_Pilar_Prop!$C$2:$E$104,3,FALSE))</f>
        <v xml:space="preserve"> </v>
      </c>
      <c r="N406" s="64"/>
      <c r="O406" s="173"/>
      <c r="P406" s="60"/>
      <c r="Q406" s="65"/>
      <c r="R406" s="66"/>
      <c r="S406" s="67"/>
      <c r="T406" s="68"/>
      <c r="U406" s="65"/>
      <c r="V406" s="69">
        <f t="shared" si="51"/>
        <v>0</v>
      </c>
      <c r="W406" s="135"/>
      <c r="X406" s="70"/>
      <c r="Y406" s="70"/>
      <c r="Z406" s="70"/>
      <c r="AA406" s="71"/>
      <c r="AB406" s="71"/>
      <c r="AC406" s="71"/>
      <c r="AD406" s="173"/>
      <c r="AE406" s="136"/>
      <c r="AF406" s="70"/>
      <c r="AG406" s="65"/>
      <c r="AH406" s="57"/>
      <c r="AI406" s="57"/>
      <c r="AJ406" s="57"/>
      <c r="AK406" s="57"/>
      <c r="AL406" s="72" t="str">
        <f t="shared" si="50"/>
        <v>-</v>
      </c>
      <c r="AN406" s="112">
        <f>IF(SUMPRODUCT((A$14:A406=A406)*(B$14:B406=B406)*(D$14:D406=D406))&gt;1,0,1)</f>
        <v>0</v>
      </c>
      <c r="AO406" s="73">
        <f t="shared" si="46"/>
        <v>1</v>
      </c>
      <c r="AP406" s="73">
        <f t="shared" si="47"/>
        <v>1</v>
      </c>
      <c r="AQ406" s="74">
        <f>IF(ISBLANK(G406),1,IFERROR(VLOOKUP(G406,Tipo!$C$12:$C$27,1,FALSE),"NO"))</f>
        <v>1</v>
      </c>
      <c r="AR406" s="73">
        <f t="shared" si="48"/>
        <v>1</v>
      </c>
      <c r="AS406" s="73">
        <f>IF(ISBLANK(K406),1,IFERROR(VLOOKUP(K406,Eje_Pilar_Prop!C388:C489,1,FALSE),"NO"))</f>
        <v>1</v>
      </c>
      <c r="AT406" s="73">
        <f t="shared" si="53"/>
        <v>1</v>
      </c>
      <c r="AU406" s="38">
        <f t="shared" si="49"/>
        <v>1</v>
      </c>
      <c r="AV406" s="73">
        <f t="shared" si="52"/>
        <v>1</v>
      </c>
    </row>
    <row r="407" spans="1:48" ht="45" customHeight="1">
      <c r="A407" s="57"/>
      <c r="B407" s="71"/>
      <c r="C407" s="121"/>
      <c r="D407" s="58"/>
      <c r="E407" s="75"/>
      <c r="F407" s="58"/>
      <c r="G407" s="59"/>
      <c r="H407" s="60"/>
      <c r="I407" s="61"/>
      <c r="J407" s="186"/>
      <c r="K407" s="62"/>
      <c r="L407" s="63" t="str">
        <f>IF(ISERROR(VLOOKUP(K407,Eje_Pilar_Prop!$C$2:$E$104,2,FALSE))," ",VLOOKUP(K407,Eje_Pilar_Prop!$C$2:$E$104,2,FALSE))</f>
        <v xml:space="preserve"> </v>
      </c>
      <c r="M407" s="63" t="str">
        <f>IF(ISERROR(VLOOKUP(K407,Eje_Pilar_Prop!$C$2:$E$104,3,FALSE))," ",VLOOKUP(K407,Eje_Pilar_Prop!$C$2:$E$104,3,FALSE))</f>
        <v xml:space="preserve"> </v>
      </c>
      <c r="N407" s="64"/>
      <c r="O407" s="173"/>
      <c r="P407" s="60"/>
      <c r="Q407" s="65"/>
      <c r="R407" s="66"/>
      <c r="S407" s="67"/>
      <c r="T407" s="68"/>
      <c r="U407" s="65"/>
      <c r="V407" s="69">
        <f t="shared" si="51"/>
        <v>0</v>
      </c>
      <c r="W407" s="135"/>
      <c r="X407" s="70"/>
      <c r="Y407" s="70"/>
      <c r="Z407" s="70"/>
      <c r="AA407" s="71"/>
      <c r="AB407" s="71"/>
      <c r="AC407" s="71"/>
      <c r="AD407" s="173"/>
      <c r="AE407" s="136"/>
      <c r="AF407" s="70"/>
      <c r="AG407" s="65"/>
      <c r="AH407" s="57"/>
      <c r="AI407" s="57"/>
      <c r="AJ407" s="57"/>
      <c r="AK407" s="57"/>
      <c r="AL407" s="72" t="str">
        <f t="shared" si="50"/>
        <v>-</v>
      </c>
      <c r="AN407" s="112">
        <f>IF(SUMPRODUCT((A$14:A407=A407)*(B$14:B407=B407)*(D$14:D407=D407))&gt;1,0,1)</f>
        <v>0</v>
      </c>
      <c r="AO407" s="73">
        <f t="shared" si="46"/>
        <v>1</v>
      </c>
      <c r="AP407" s="73">
        <f t="shared" si="47"/>
        <v>1</v>
      </c>
      <c r="AQ407" s="74">
        <f>IF(ISBLANK(G407),1,IFERROR(VLOOKUP(G407,Tipo!$C$12:$C$27,1,FALSE),"NO"))</f>
        <v>1</v>
      </c>
      <c r="AR407" s="73">
        <f t="shared" si="48"/>
        <v>1</v>
      </c>
      <c r="AS407" s="73">
        <f>IF(ISBLANK(K407),1,IFERROR(VLOOKUP(K407,Eje_Pilar_Prop!C389:C490,1,FALSE),"NO"))</f>
        <v>1</v>
      </c>
      <c r="AT407" s="73">
        <f t="shared" si="53"/>
        <v>1</v>
      </c>
      <c r="AU407" s="38">
        <f t="shared" si="49"/>
        <v>1</v>
      </c>
      <c r="AV407" s="73">
        <f t="shared" si="52"/>
        <v>1</v>
      </c>
    </row>
    <row r="408" spans="1:48" ht="45" customHeight="1">
      <c r="A408" s="57"/>
      <c r="B408" s="71"/>
      <c r="C408" s="121"/>
      <c r="D408" s="58"/>
      <c r="E408" s="75"/>
      <c r="F408" s="58"/>
      <c r="G408" s="59"/>
      <c r="H408" s="60"/>
      <c r="I408" s="61"/>
      <c r="J408" s="186"/>
      <c r="K408" s="62"/>
      <c r="L408" s="63" t="str">
        <f>IF(ISERROR(VLOOKUP(K408,Eje_Pilar_Prop!$C$2:$E$104,2,FALSE))," ",VLOOKUP(K408,Eje_Pilar_Prop!$C$2:$E$104,2,FALSE))</f>
        <v xml:space="preserve"> </v>
      </c>
      <c r="M408" s="63" t="str">
        <f>IF(ISERROR(VLOOKUP(K408,Eje_Pilar_Prop!$C$2:$E$104,3,FALSE))," ",VLOOKUP(K408,Eje_Pilar_Prop!$C$2:$E$104,3,FALSE))</f>
        <v xml:space="preserve"> </v>
      </c>
      <c r="N408" s="64"/>
      <c r="O408" s="173"/>
      <c r="P408" s="60"/>
      <c r="Q408" s="65"/>
      <c r="R408" s="66"/>
      <c r="S408" s="67"/>
      <c r="T408" s="68"/>
      <c r="U408" s="65"/>
      <c r="V408" s="69">
        <f t="shared" si="51"/>
        <v>0</v>
      </c>
      <c r="W408" s="135"/>
      <c r="X408" s="70"/>
      <c r="Y408" s="70"/>
      <c r="Z408" s="70"/>
      <c r="AA408" s="71"/>
      <c r="AB408" s="71"/>
      <c r="AC408" s="71"/>
      <c r="AD408" s="173"/>
      <c r="AE408" s="136"/>
      <c r="AF408" s="70"/>
      <c r="AG408" s="65"/>
      <c r="AH408" s="57"/>
      <c r="AI408" s="57"/>
      <c r="AJ408" s="57"/>
      <c r="AK408" s="57"/>
      <c r="AL408" s="72" t="str">
        <f t="shared" si="50"/>
        <v>-</v>
      </c>
      <c r="AN408" s="112">
        <f>IF(SUMPRODUCT((A$14:A408=A408)*(B$14:B408=B408)*(D$14:D408=D408))&gt;1,0,1)</f>
        <v>0</v>
      </c>
      <c r="AO408" s="73">
        <f t="shared" ref="AO408:AO471" si="54">IF(ISBLANK(E408),1,IFERROR(VLOOKUP(E408,tipo,1,FALSE),"NO"))</f>
        <v>1</v>
      </c>
      <c r="AP408" s="73">
        <f t="shared" ref="AP408:AP471" si="55">IF(ISBLANK(F408),1,IFERROR(VLOOKUP(F408,modal,1,FALSE),"NO"))</f>
        <v>1</v>
      </c>
      <c r="AQ408" s="74">
        <f>IF(ISBLANK(G408),1,IFERROR(VLOOKUP(G408,Tipo!$C$12:$C$27,1,FALSE),"NO"))</f>
        <v>1</v>
      </c>
      <c r="AR408" s="73">
        <f t="shared" ref="AR408:AR471" si="56">IF(ISBLANK(I408),1,IFERROR(VLOOKUP(I408,afectacion,1,FALSE),"NO"))</f>
        <v>1</v>
      </c>
      <c r="AS408" s="73">
        <f>IF(ISBLANK(K408),1,IFERROR(VLOOKUP(K408,Eje_Pilar_Prop!C390:C491,1,FALSE),"NO"))</f>
        <v>1</v>
      </c>
      <c r="AT408" s="73">
        <f t="shared" si="53"/>
        <v>1</v>
      </c>
      <c r="AU408" s="38">
        <f t="shared" si="49"/>
        <v>1</v>
      </c>
      <c r="AV408" s="73">
        <f t="shared" si="52"/>
        <v>1</v>
      </c>
    </row>
    <row r="409" spans="1:48" ht="45" customHeight="1">
      <c r="A409" s="57"/>
      <c r="B409" s="71"/>
      <c r="C409" s="121"/>
      <c r="D409" s="58"/>
      <c r="E409" s="75"/>
      <c r="F409" s="58"/>
      <c r="G409" s="59"/>
      <c r="H409" s="60"/>
      <c r="I409" s="61"/>
      <c r="J409" s="186"/>
      <c r="K409" s="62"/>
      <c r="L409" s="63" t="str">
        <f>IF(ISERROR(VLOOKUP(K409,Eje_Pilar_Prop!$C$2:$E$104,2,FALSE))," ",VLOOKUP(K409,Eje_Pilar_Prop!$C$2:$E$104,2,FALSE))</f>
        <v xml:space="preserve"> </v>
      </c>
      <c r="M409" s="63" t="str">
        <f>IF(ISERROR(VLOOKUP(K409,Eje_Pilar_Prop!$C$2:$E$104,3,FALSE))," ",VLOOKUP(K409,Eje_Pilar_Prop!$C$2:$E$104,3,FALSE))</f>
        <v xml:space="preserve"> </v>
      </c>
      <c r="N409" s="64"/>
      <c r="O409" s="173"/>
      <c r="P409" s="60"/>
      <c r="Q409" s="65"/>
      <c r="R409" s="66"/>
      <c r="S409" s="67"/>
      <c r="T409" s="68"/>
      <c r="U409" s="65"/>
      <c r="V409" s="69">
        <f t="shared" si="51"/>
        <v>0</v>
      </c>
      <c r="W409" s="135"/>
      <c r="X409" s="70"/>
      <c r="Y409" s="70"/>
      <c r="Z409" s="70"/>
      <c r="AA409" s="71"/>
      <c r="AB409" s="71"/>
      <c r="AC409" s="71"/>
      <c r="AD409" s="173"/>
      <c r="AE409" s="136"/>
      <c r="AF409" s="70"/>
      <c r="AG409" s="65"/>
      <c r="AH409" s="57"/>
      <c r="AI409" s="57"/>
      <c r="AJ409" s="57"/>
      <c r="AK409" s="57"/>
      <c r="AL409" s="72" t="str">
        <f t="shared" si="50"/>
        <v>-</v>
      </c>
      <c r="AN409" s="112">
        <f>IF(SUMPRODUCT((A$14:A409=A409)*(B$14:B409=B409)*(D$14:D409=D409))&gt;1,0,1)</f>
        <v>0</v>
      </c>
      <c r="AO409" s="73">
        <f t="shared" si="54"/>
        <v>1</v>
      </c>
      <c r="AP409" s="73">
        <f t="shared" si="55"/>
        <v>1</v>
      </c>
      <c r="AQ409" s="74">
        <f>IF(ISBLANK(G409),1,IFERROR(VLOOKUP(G409,Tipo!$C$12:$C$27,1,FALSE),"NO"))</f>
        <v>1</v>
      </c>
      <c r="AR409" s="73">
        <f t="shared" si="56"/>
        <v>1</v>
      </c>
      <c r="AS409" s="73">
        <f>IF(ISBLANK(K409),1,IFERROR(VLOOKUP(K409,Eje_Pilar_Prop!C391:C492,1,FALSE),"NO"))</f>
        <v>1</v>
      </c>
      <c r="AT409" s="73">
        <f t="shared" si="53"/>
        <v>1</v>
      </c>
      <c r="AU409" s="38">
        <f t="shared" si="49"/>
        <v>1</v>
      </c>
      <c r="AV409" s="73">
        <f t="shared" si="52"/>
        <v>1</v>
      </c>
    </row>
    <row r="410" spans="1:48" ht="45" customHeight="1">
      <c r="A410" s="57"/>
      <c r="B410" s="71"/>
      <c r="C410" s="121"/>
      <c r="D410" s="58"/>
      <c r="E410" s="75"/>
      <c r="F410" s="58"/>
      <c r="G410" s="59"/>
      <c r="H410" s="60"/>
      <c r="I410" s="61"/>
      <c r="J410" s="186"/>
      <c r="K410" s="62"/>
      <c r="L410" s="63" t="str">
        <f>IF(ISERROR(VLOOKUP(K410,Eje_Pilar_Prop!$C$2:$E$104,2,FALSE))," ",VLOOKUP(K410,Eje_Pilar_Prop!$C$2:$E$104,2,FALSE))</f>
        <v xml:space="preserve"> </v>
      </c>
      <c r="M410" s="63" t="str">
        <f>IF(ISERROR(VLOOKUP(K410,Eje_Pilar_Prop!$C$2:$E$104,3,FALSE))," ",VLOOKUP(K410,Eje_Pilar_Prop!$C$2:$E$104,3,FALSE))</f>
        <v xml:space="preserve"> </v>
      </c>
      <c r="N410" s="64"/>
      <c r="O410" s="173"/>
      <c r="P410" s="60"/>
      <c r="Q410" s="65"/>
      <c r="R410" s="66"/>
      <c r="S410" s="67"/>
      <c r="T410" s="68"/>
      <c r="U410" s="65"/>
      <c r="V410" s="69">
        <f t="shared" si="51"/>
        <v>0</v>
      </c>
      <c r="W410" s="135"/>
      <c r="X410" s="70"/>
      <c r="Y410" s="70"/>
      <c r="Z410" s="70"/>
      <c r="AA410" s="71"/>
      <c r="AB410" s="71"/>
      <c r="AC410" s="71"/>
      <c r="AD410" s="173"/>
      <c r="AE410" s="136"/>
      <c r="AF410" s="70"/>
      <c r="AG410" s="65"/>
      <c r="AH410" s="57"/>
      <c r="AI410" s="57"/>
      <c r="AJ410" s="57"/>
      <c r="AK410" s="57"/>
      <c r="AL410" s="72" t="str">
        <f t="shared" si="50"/>
        <v>-</v>
      </c>
      <c r="AN410" s="112">
        <f>IF(SUMPRODUCT((A$14:A410=A410)*(B$14:B410=B410)*(D$14:D410=D410))&gt;1,0,1)</f>
        <v>0</v>
      </c>
      <c r="AO410" s="73">
        <f t="shared" si="54"/>
        <v>1</v>
      </c>
      <c r="AP410" s="73">
        <f t="shared" si="55"/>
        <v>1</v>
      </c>
      <c r="AQ410" s="74">
        <f>IF(ISBLANK(G410),1,IFERROR(VLOOKUP(G410,Tipo!$C$12:$C$27,1,FALSE),"NO"))</f>
        <v>1</v>
      </c>
      <c r="AR410" s="73">
        <f t="shared" si="56"/>
        <v>1</v>
      </c>
      <c r="AS410" s="73">
        <f>IF(ISBLANK(K410),1,IFERROR(VLOOKUP(K410,Eje_Pilar_Prop!C392:C493,1,FALSE),"NO"))</f>
        <v>1</v>
      </c>
      <c r="AT410" s="73">
        <f t="shared" si="53"/>
        <v>1</v>
      </c>
      <c r="AU410" s="38">
        <f t="shared" si="49"/>
        <v>1</v>
      </c>
      <c r="AV410" s="73">
        <f t="shared" si="52"/>
        <v>1</v>
      </c>
    </row>
    <row r="411" spans="1:48" ht="45" customHeight="1">
      <c r="A411" s="57"/>
      <c r="B411" s="71"/>
      <c r="C411" s="121"/>
      <c r="D411" s="58"/>
      <c r="E411" s="75"/>
      <c r="F411" s="58"/>
      <c r="G411" s="59"/>
      <c r="H411" s="60"/>
      <c r="I411" s="61"/>
      <c r="J411" s="186"/>
      <c r="K411" s="62"/>
      <c r="L411" s="63" t="str">
        <f>IF(ISERROR(VLOOKUP(K411,Eje_Pilar_Prop!$C$2:$E$104,2,FALSE))," ",VLOOKUP(K411,Eje_Pilar_Prop!$C$2:$E$104,2,FALSE))</f>
        <v xml:space="preserve"> </v>
      </c>
      <c r="M411" s="63" t="str">
        <f>IF(ISERROR(VLOOKUP(K411,Eje_Pilar_Prop!$C$2:$E$104,3,FALSE))," ",VLOOKUP(K411,Eje_Pilar_Prop!$C$2:$E$104,3,FALSE))</f>
        <v xml:space="preserve"> </v>
      </c>
      <c r="N411" s="64"/>
      <c r="O411" s="173"/>
      <c r="P411" s="60"/>
      <c r="Q411" s="65"/>
      <c r="R411" s="66"/>
      <c r="S411" s="67"/>
      <c r="T411" s="68"/>
      <c r="U411" s="65"/>
      <c r="V411" s="69">
        <f t="shared" si="51"/>
        <v>0</v>
      </c>
      <c r="W411" s="135"/>
      <c r="X411" s="70"/>
      <c r="Y411" s="70"/>
      <c r="Z411" s="70"/>
      <c r="AA411" s="71"/>
      <c r="AB411" s="71"/>
      <c r="AC411" s="71"/>
      <c r="AD411" s="173"/>
      <c r="AE411" s="136"/>
      <c r="AF411" s="70"/>
      <c r="AG411" s="65"/>
      <c r="AH411" s="57"/>
      <c r="AI411" s="57"/>
      <c r="AJ411" s="57"/>
      <c r="AK411" s="57"/>
      <c r="AL411" s="72" t="str">
        <f t="shared" si="50"/>
        <v>-</v>
      </c>
      <c r="AN411" s="112">
        <f>IF(SUMPRODUCT((A$14:A411=A411)*(B$14:B411=B411)*(D$14:D411=D411))&gt;1,0,1)</f>
        <v>0</v>
      </c>
      <c r="AO411" s="73">
        <f t="shared" si="54"/>
        <v>1</v>
      </c>
      <c r="AP411" s="73">
        <f t="shared" si="55"/>
        <v>1</v>
      </c>
      <c r="AQ411" s="74">
        <f>IF(ISBLANK(G411),1,IFERROR(VLOOKUP(G411,Tipo!$C$12:$C$27,1,FALSE),"NO"))</f>
        <v>1</v>
      </c>
      <c r="AR411" s="73">
        <f t="shared" si="56"/>
        <v>1</v>
      </c>
      <c r="AS411" s="73">
        <f>IF(ISBLANK(K411),1,IFERROR(VLOOKUP(K411,Eje_Pilar_Prop!C393:C494,1,FALSE),"NO"))</f>
        <v>1</v>
      </c>
      <c r="AT411" s="73">
        <f t="shared" si="53"/>
        <v>1</v>
      </c>
      <c r="AU411" s="38">
        <f t="shared" si="49"/>
        <v>1</v>
      </c>
      <c r="AV411" s="73">
        <f t="shared" si="52"/>
        <v>1</v>
      </c>
    </row>
    <row r="412" spans="1:48" ht="45" customHeight="1">
      <c r="A412" s="57"/>
      <c r="B412" s="71"/>
      <c r="C412" s="121"/>
      <c r="D412" s="58"/>
      <c r="E412" s="75"/>
      <c r="F412" s="58"/>
      <c r="G412" s="59"/>
      <c r="H412" s="60"/>
      <c r="I412" s="61"/>
      <c r="J412" s="186"/>
      <c r="K412" s="62"/>
      <c r="L412" s="63" t="str">
        <f>IF(ISERROR(VLOOKUP(K412,Eje_Pilar_Prop!$C$2:$E$104,2,FALSE))," ",VLOOKUP(K412,Eje_Pilar_Prop!$C$2:$E$104,2,FALSE))</f>
        <v xml:space="preserve"> </v>
      </c>
      <c r="M412" s="63" t="str">
        <f>IF(ISERROR(VLOOKUP(K412,Eje_Pilar_Prop!$C$2:$E$104,3,FALSE))," ",VLOOKUP(K412,Eje_Pilar_Prop!$C$2:$E$104,3,FALSE))</f>
        <v xml:space="preserve"> </v>
      </c>
      <c r="N412" s="64"/>
      <c r="O412" s="173"/>
      <c r="P412" s="60"/>
      <c r="Q412" s="65"/>
      <c r="R412" s="66"/>
      <c r="S412" s="67"/>
      <c r="T412" s="68"/>
      <c r="U412" s="65"/>
      <c r="V412" s="69">
        <f t="shared" si="51"/>
        <v>0</v>
      </c>
      <c r="W412" s="135"/>
      <c r="X412" s="70"/>
      <c r="Y412" s="70"/>
      <c r="Z412" s="70"/>
      <c r="AA412" s="71"/>
      <c r="AB412" s="71"/>
      <c r="AC412" s="71"/>
      <c r="AD412" s="173"/>
      <c r="AE412" s="136"/>
      <c r="AF412" s="70"/>
      <c r="AG412" s="65"/>
      <c r="AH412" s="57"/>
      <c r="AI412" s="57"/>
      <c r="AJ412" s="57"/>
      <c r="AK412" s="57"/>
      <c r="AL412" s="72" t="str">
        <f t="shared" si="50"/>
        <v>-</v>
      </c>
      <c r="AN412" s="112">
        <f>IF(SUMPRODUCT((A$14:A412=A412)*(B$14:B412=B412)*(D$14:D412=D412))&gt;1,0,1)</f>
        <v>0</v>
      </c>
      <c r="AO412" s="73">
        <f t="shared" si="54"/>
        <v>1</v>
      </c>
      <c r="AP412" s="73">
        <f t="shared" si="55"/>
        <v>1</v>
      </c>
      <c r="AQ412" s="74">
        <f>IF(ISBLANK(G412),1,IFERROR(VLOOKUP(G412,Tipo!$C$12:$C$27,1,FALSE),"NO"))</f>
        <v>1</v>
      </c>
      <c r="AR412" s="73">
        <f t="shared" si="56"/>
        <v>1</v>
      </c>
      <c r="AS412" s="73">
        <f>IF(ISBLANK(K412),1,IFERROR(VLOOKUP(K412,Eje_Pilar_Prop!C394:C495,1,FALSE),"NO"))</f>
        <v>1</v>
      </c>
      <c r="AT412" s="73">
        <f t="shared" si="53"/>
        <v>1</v>
      </c>
      <c r="AU412" s="38">
        <f t="shared" ref="AU412:AU475" si="57">IF(OR(YEAR(X412)=2020,ISBLANK(X412)),1,"NO")</f>
        <v>1</v>
      </c>
      <c r="AV412" s="73">
        <f t="shared" si="52"/>
        <v>1</v>
      </c>
    </row>
    <row r="413" spans="1:48" ht="45" customHeight="1">
      <c r="A413" s="57"/>
      <c r="B413" s="71"/>
      <c r="C413" s="121"/>
      <c r="D413" s="58"/>
      <c r="E413" s="75"/>
      <c r="F413" s="58"/>
      <c r="G413" s="59"/>
      <c r="H413" s="60"/>
      <c r="I413" s="61"/>
      <c r="J413" s="186"/>
      <c r="K413" s="62"/>
      <c r="L413" s="63" t="str">
        <f>IF(ISERROR(VLOOKUP(K413,Eje_Pilar_Prop!$C$2:$E$104,2,FALSE))," ",VLOOKUP(K413,Eje_Pilar_Prop!$C$2:$E$104,2,FALSE))</f>
        <v xml:space="preserve"> </v>
      </c>
      <c r="M413" s="63" t="str">
        <f>IF(ISERROR(VLOOKUP(K413,Eje_Pilar_Prop!$C$2:$E$104,3,FALSE))," ",VLOOKUP(K413,Eje_Pilar_Prop!$C$2:$E$104,3,FALSE))</f>
        <v xml:space="preserve"> </v>
      </c>
      <c r="N413" s="64"/>
      <c r="O413" s="173"/>
      <c r="P413" s="60"/>
      <c r="Q413" s="65"/>
      <c r="R413" s="66"/>
      <c r="S413" s="67"/>
      <c r="T413" s="68"/>
      <c r="U413" s="65"/>
      <c r="V413" s="69">
        <f t="shared" si="51"/>
        <v>0</v>
      </c>
      <c r="W413" s="135"/>
      <c r="X413" s="70"/>
      <c r="Y413" s="70"/>
      <c r="Z413" s="70"/>
      <c r="AA413" s="71"/>
      <c r="AB413" s="71"/>
      <c r="AC413" s="71"/>
      <c r="AD413" s="173"/>
      <c r="AE413" s="136"/>
      <c r="AF413" s="70"/>
      <c r="AG413" s="65"/>
      <c r="AH413" s="57"/>
      <c r="AI413" s="57"/>
      <c r="AJ413" s="57"/>
      <c r="AK413" s="57"/>
      <c r="AL413" s="72" t="str">
        <f t="shared" si="50"/>
        <v>-</v>
      </c>
      <c r="AN413" s="112">
        <f>IF(SUMPRODUCT((A$14:A413=A413)*(B$14:B413=B413)*(D$14:D413=D413))&gt;1,0,1)</f>
        <v>0</v>
      </c>
      <c r="AO413" s="73">
        <f t="shared" si="54"/>
        <v>1</v>
      </c>
      <c r="AP413" s="73">
        <f t="shared" si="55"/>
        <v>1</v>
      </c>
      <c r="AQ413" s="74">
        <f>IF(ISBLANK(G413),1,IFERROR(VLOOKUP(G413,Tipo!$C$12:$C$27,1,FALSE),"NO"))</f>
        <v>1</v>
      </c>
      <c r="AR413" s="73">
        <f t="shared" si="56"/>
        <v>1</v>
      </c>
      <c r="AS413" s="73">
        <f>IF(ISBLANK(K413),1,IFERROR(VLOOKUP(K413,Eje_Pilar_Prop!C395:C496,1,FALSE),"NO"))</f>
        <v>1</v>
      </c>
      <c r="AT413" s="73">
        <f t="shared" si="53"/>
        <v>1</v>
      </c>
      <c r="AU413" s="38">
        <f t="shared" si="57"/>
        <v>1</v>
      </c>
      <c r="AV413" s="73">
        <f t="shared" si="52"/>
        <v>1</v>
      </c>
    </row>
    <row r="414" spans="1:48" ht="45" customHeight="1">
      <c r="A414" s="57"/>
      <c r="B414" s="71"/>
      <c r="C414" s="121"/>
      <c r="D414" s="58"/>
      <c r="E414" s="75"/>
      <c r="F414" s="58"/>
      <c r="G414" s="59"/>
      <c r="H414" s="60"/>
      <c r="I414" s="61"/>
      <c r="J414" s="186"/>
      <c r="K414" s="62"/>
      <c r="L414" s="63" t="str">
        <f>IF(ISERROR(VLOOKUP(K414,Eje_Pilar_Prop!$C$2:$E$104,2,FALSE))," ",VLOOKUP(K414,Eje_Pilar_Prop!$C$2:$E$104,2,FALSE))</f>
        <v xml:space="preserve"> </v>
      </c>
      <c r="M414" s="63" t="str">
        <f>IF(ISERROR(VLOOKUP(K414,Eje_Pilar_Prop!$C$2:$E$104,3,FALSE))," ",VLOOKUP(K414,Eje_Pilar_Prop!$C$2:$E$104,3,FALSE))</f>
        <v xml:space="preserve"> </v>
      </c>
      <c r="N414" s="64"/>
      <c r="O414" s="173"/>
      <c r="P414" s="60"/>
      <c r="Q414" s="65"/>
      <c r="R414" s="66"/>
      <c r="S414" s="67"/>
      <c r="T414" s="68"/>
      <c r="U414" s="65"/>
      <c r="V414" s="69">
        <f t="shared" si="51"/>
        <v>0</v>
      </c>
      <c r="W414" s="135"/>
      <c r="X414" s="70"/>
      <c r="Y414" s="70"/>
      <c r="Z414" s="70"/>
      <c r="AA414" s="71"/>
      <c r="AB414" s="71"/>
      <c r="AC414" s="71"/>
      <c r="AD414" s="173"/>
      <c r="AE414" s="136"/>
      <c r="AF414" s="70"/>
      <c r="AG414" s="65"/>
      <c r="AH414" s="57"/>
      <c r="AI414" s="57"/>
      <c r="AJ414" s="57"/>
      <c r="AK414" s="57"/>
      <c r="AL414" s="72" t="str">
        <f t="shared" ref="AL414:AL477" si="58">IF(ISERROR(W414/V414),"-",(W414/V414))</f>
        <v>-</v>
      </c>
      <c r="AN414" s="112">
        <f>IF(SUMPRODUCT((A$14:A414=A414)*(B$14:B414=B414)*(D$14:D414=D414))&gt;1,0,1)</f>
        <v>0</v>
      </c>
      <c r="AO414" s="73">
        <f t="shared" si="54"/>
        <v>1</v>
      </c>
      <c r="AP414" s="73">
        <f t="shared" si="55"/>
        <v>1</v>
      </c>
      <c r="AQ414" s="74">
        <f>IF(ISBLANK(G414),1,IFERROR(VLOOKUP(G414,Tipo!$C$12:$C$27,1,FALSE),"NO"))</f>
        <v>1</v>
      </c>
      <c r="AR414" s="73">
        <f t="shared" si="56"/>
        <v>1</v>
      </c>
      <c r="AS414" s="73">
        <f>IF(ISBLANK(K414),1,IFERROR(VLOOKUP(K414,Eje_Pilar_Prop!C396:C497,1,FALSE),"NO"))</f>
        <v>1</v>
      </c>
      <c r="AT414" s="73">
        <f t="shared" si="53"/>
        <v>1</v>
      </c>
      <c r="AU414" s="38">
        <f t="shared" si="57"/>
        <v>1</v>
      </c>
      <c r="AV414" s="73">
        <f t="shared" si="52"/>
        <v>1</v>
      </c>
    </row>
    <row r="415" spans="1:48" ht="45" customHeight="1">
      <c r="A415" s="57"/>
      <c r="B415" s="71"/>
      <c r="C415" s="121"/>
      <c r="D415" s="58"/>
      <c r="E415" s="75"/>
      <c r="F415" s="58"/>
      <c r="G415" s="59"/>
      <c r="H415" s="60"/>
      <c r="I415" s="61"/>
      <c r="J415" s="186"/>
      <c r="K415" s="62"/>
      <c r="L415" s="63" t="str">
        <f>IF(ISERROR(VLOOKUP(K415,Eje_Pilar_Prop!$C$2:$E$104,2,FALSE))," ",VLOOKUP(K415,Eje_Pilar_Prop!$C$2:$E$104,2,FALSE))</f>
        <v xml:space="preserve"> </v>
      </c>
      <c r="M415" s="63" t="str">
        <f>IF(ISERROR(VLOOKUP(K415,Eje_Pilar_Prop!$C$2:$E$104,3,FALSE))," ",VLOOKUP(K415,Eje_Pilar_Prop!$C$2:$E$104,3,FALSE))</f>
        <v xml:space="preserve"> </v>
      </c>
      <c r="N415" s="64"/>
      <c r="O415" s="173"/>
      <c r="P415" s="60"/>
      <c r="Q415" s="65"/>
      <c r="R415" s="66"/>
      <c r="S415" s="67"/>
      <c r="T415" s="68"/>
      <c r="U415" s="65"/>
      <c r="V415" s="69">
        <f t="shared" ref="V415:V478" si="59">+Q415+S415+U415</f>
        <v>0</v>
      </c>
      <c r="W415" s="135"/>
      <c r="X415" s="70"/>
      <c r="Y415" s="70"/>
      <c r="Z415" s="70"/>
      <c r="AA415" s="71"/>
      <c r="AB415" s="71"/>
      <c r="AC415" s="71"/>
      <c r="AD415" s="173"/>
      <c r="AE415" s="136"/>
      <c r="AF415" s="70"/>
      <c r="AG415" s="65"/>
      <c r="AH415" s="57"/>
      <c r="AI415" s="57"/>
      <c r="AJ415" s="57"/>
      <c r="AK415" s="57"/>
      <c r="AL415" s="72" t="str">
        <f t="shared" si="58"/>
        <v>-</v>
      </c>
      <c r="AN415" s="112">
        <f>IF(SUMPRODUCT((A$14:A415=A415)*(B$14:B415=B415)*(D$14:D415=D415))&gt;1,0,1)</f>
        <v>0</v>
      </c>
      <c r="AO415" s="73">
        <f t="shared" si="54"/>
        <v>1</v>
      </c>
      <c r="AP415" s="73">
        <f t="shared" si="55"/>
        <v>1</v>
      </c>
      <c r="AQ415" s="74">
        <f>IF(ISBLANK(G415),1,IFERROR(VLOOKUP(G415,Tipo!$C$12:$C$27,1,FALSE),"NO"))</f>
        <v>1</v>
      </c>
      <c r="AR415" s="73">
        <f t="shared" si="56"/>
        <v>1</v>
      </c>
      <c r="AS415" s="73">
        <f>IF(ISBLANK(K415),1,IFERROR(VLOOKUP(K415,Eje_Pilar_Prop!C397:C498,1,FALSE),"NO"))</f>
        <v>1</v>
      </c>
      <c r="AT415" s="73">
        <f t="shared" si="53"/>
        <v>1</v>
      </c>
      <c r="AU415" s="38">
        <f t="shared" si="57"/>
        <v>1</v>
      </c>
      <c r="AV415" s="73">
        <f t="shared" si="52"/>
        <v>1</v>
      </c>
    </row>
    <row r="416" spans="1:48" ht="45" customHeight="1">
      <c r="A416" s="57"/>
      <c r="B416" s="71"/>
      <c r="C416" s="121"/>
      <c r="D416" s="58"/>
      <c r="E416" s="75"/>
      <c r="F416" s="58"/>
      <c r="G416" s="59"/>
      <c r="H416" s="60"/>
      <c r="I416" s="61"/>
      <c r="J416" s="186"/>
      <c r="K416" s="62"/>
      <c r="L416" s="63" t="str">
        <f>IF(ISERROR(VLOOKUP(K416,Eje_Pilar_Prop!$C$2:$E$104,2,FALSE))," ",VLOOKUP(K416,Eje_Pilar_Prop!$C$2:$E$104,2,FALSE))</f>
        <v xml:space="preserve"> </v>
      </c>
      <c r="M416" s="63" t="str">
        <f>IF(ISERROR(VLOOKUP(K416,Eje_Pilar_Prop!$C$2:$E$104,3,FALSE))," ",VLOOKUP(K416,Eje_Pilar_Prop!$C$2:$E$104,3,FALSE))</f>
        <v xml:space="preserve"> </v>
      </c>
      <c r="N416" s="64"/>
      <c r="O416" s="173"/>
      <c r="P416" s="60"/>
      <c r="Q416" s="65"/>
      <c r="R416" s="66"/>
      <c r="S416" s="67"/>
      <c r="T416" s="68"/>
      <c r="U416" s="65"/>
      <c r="V416" s="69">
        <f t="shared" si="59"/>
        <v>0</v>
      </c>
      <c r="W416" s="135"/>
      <c r="X416" s="70"/>
      <c r="Y416" s="70"/>
      <c r="Z416" s="70"/>
      <c r="AA416" s="71"/>
      <c r="AB416" s="71"/>
      <c r="AC416" s="71"/>
      <c r="AD416" s="173"/>
      <c r="AE416" s="136"/>
      <c r="AF416" s="70"/>
      <c r="AG416" s="65"/>
      <c r="AH416" s="57"/>
      <c r="AI416" s="57"/>
      <c r="AJ416" s="57"/>
      <c r="AK416" s="57"/>
      <c r="AL416" s="72" t="str">
        <f t="shared" si="58"/>
        <v>-</v>
      </c>
      <c r="AN416" s="112">
        <f>IF(SUMPRODUCT((A$14:A416=A416)*(B$14:B416=B416)*(D$14:D416=D416))&gt;1,0,1)</f>
        <v>0</v>
      </c>
      <c r="AO416" s="73">
        <f t="shared" si="54"/>
        <v>1</v>
      </c>
      <c r="AP416" s="73">
        <f t="shared" si="55"/>
        <v>1</v>
      </c>
      <c r="AQ416" s="74">
        <f>IF(ISBLANK(G416),1,IFERROR(VLOOKUP(G416,Tipo!$C$12:$C$27,1,FALSE),"NO"))</f>
        <v>1</v>
      </c>
      <c r="AR416" s="73">
        <f t="shared" si="56"/>
        <v>1</v>
      </c>
      <c r="AS416" s="73">
        <f>IF(ISBLANK(K416),1,IFERROR(VLOOKUP(K416,Eje_Pilar_Prop!C398:C499,1,FALSE),"NO"))</f>
        <v>1</v>
      </c>
      <c r="AT416" s="73">
        <f t="shared" si="53"/>
        <v>1</v>
      </c>
      <c r="AU416" s="38">
        <f t="shared" si="57"/>
        <v>1</v>
      </c>
      <c r="AV416" s="73">
        <f t="shared" si="52"/>
        <v>1</v>
      </c>
    </row>
    <row r="417" spans="1:48" ht="45" customHeight="1">
      <c r="A417" s="57"/>
      <c r="B417" s="71"/>
      <c r="C417" s="121"/>
      <c r="D417" s="58"/>
      <c r="E417" s="75"/>
      <c r="F417" s="58"/>
      <c r="G417" s="59"/>
      <c r="H417" s="60"/>
      <c r="I417" s="61"/>
      <c r="J417" s="186"/>
      <c r="K417" s="62"/>
      <c r="L417" s="63" t="str">
        <f>IF(ISERROR(VLOOKUP(K417,Eje_Pilar_Prop!$C$2:$E$104,2,FALSE))," ",VLOOKUP(K417,Eje_Pilar_Prop!$C$2:$E$104,2,FALSE))</f>
        <v xml:space="preserve"> </v>
      </c>
      <c r="M417" s="63" t="str">
        <f>IF(ISERROR(VLOOKUP(K417,Eje_Pilar_Prop!$C$2:$E$104,3,FALSE))," ",VLOOKUP(K417,Eje_Pilar_Prop!$C$2:$E$104,3,FALSE))</f>
        <v xml:space="preserve"> </v>
      </c>
      <c r="N417" s="64"/>
      <c r="O417" s="173"/>
      <c r="P417" s="60"/>
      <c r="Q417" s="65"/>
      <c r="R417" s="66"/>
      <c r="S417" s="67"/>
      <c r="T417" s="68"/>
      <c r="U417" s="65"/>
      <c r="V417" s="69">
        <f t="shared" si="59"/>
        <v>0</v>
      </c>
      <c r="W417" s="135"/>
      <c r="X417" s="70"/>
      <c r="Y417" s="70"/>
      <c r="Z417" s="70"/>
      <c r="AA417" s="71"/>
      <c r="AB417" s="71"/>
      <c r="AC417" s="71"/>
      <c r="AD417" s="173"/>
      <c r="AE417" s="136"/>
      <c r="AF417" s="70"/>
      <c r="AG417" s="65"/>
      <c r="AH417" s="57"/>
      <c r="AI417" s="57"/>
      <c r="AJ417" s="57"/>
      <c r="AK417" s="57"/>
      <c r="AL417" s="72" t="str">
        <f t="shared" si="58"/>
        <v>-</v>
      </c>
      <c r="AN417" s="112">
        <f>IF(SUMPRODUCT((A$14:A417=A417)*(B$14:B417=B417)*(D$14:D417=D417))&gt;1,0,1)</f>
        <v>0</v>
      </c>
      <c r="AO417" s="73">
        <f t="shared" si="54"/>
        <v>1</v>
      </c>
      <c r="AP417" s="73">
        <f t="shared" si="55"/>
        <v>1</v>
      </c>
      <c r="AQ417" s="74">
        <f>IF(ISBLANK(G417),1,IFERROR(VLOOKUP(G417,Tipo!$C$12:$C$27,1,FALSE),"NO"))</f>
        <v>1</v>
      </c>
      <c r="AR417" s="73">
        <f t="shared" si="56"/>
        <v>1</v>
      </c>
      <c r="AS417" s="73">
        <f>IF(ISBLANK(K417),1,IFERROR(VLOOKUP(K417,Eje_Pilar_Prop!C399:C500,1,FALSE),"NO"))</f>
        <v>1</v>
      </c>
      <c r="AT417" s="73">
        <f t="shared" si="53"/>
        <v>1</v>
      </c>
      <c r="AU417" s="38">
        <f t="shared" si="57"/>
        <v>1</v>
      </c>
      <c r="AV417" s="73">
        <f t="shared" si="52"/>
        <v>1</v>
      </c>
    </row>
    <row r="418" spans="1:48" ht="45" customHeight="1">
      <c r="A418" s="57"/>
      <c r="B418" s="71"/>
      <c r="C418" s="121"/>
      <c r="D418" s="58"/>
      <c r="E418" s="75"/>
      <c r="F418" s="58"/>
      <c r="G418" s="59"/>
      <c r="H418" s="60"/>
      <c r="I418" s="61"/>
      <c r="J418" s="186"/>
      <c r="K418" s="62"/>
      <c r="L418" s="63" t="str">
        <f>IF(ISERROR(VLOOKUP(K418,Eje_Pilar_Prop!$C$2:$E$104,2,FALSE))," ",VLOOKUP(K418,Eje_Pilar_Prop!$C$2:$E$104,2,FALSE))</f>
        <v xml:space="preserve"> </v>
      </c>
      <c r="M418" s="63" t="str">
        <f>IF(ISERROR(VLOOKUP(K418,Eje_Pilar_Prop!$C$2:$E$104,3,FALSE))," ",VLOOKUP(K418,Eje_Pilar_Prop!$C$2:$E$104,3,FALSE))</f>
        <v xml:space="preserve"> </v>
      </c>
      <c r="N418" s="64"/>
      <c r="O418" s="173"/>
      <c r="P418" s="60"/>
      <c r="Q418" s="65"/>
      <c r="R418" s="66"/>
      <c r="S418" s="67"/>
      <c r="T418" s="68"/>
      <c r="U418" s="65"/>
      <c r="V418" s="69">
        <f t="shared" si="59"/>
        <v>0</v>
      </c>
      <c r="W418" s="135"/>
      <c r="X418" s="70"/>
      <c r="Y418" s="70"/>
      <c r="Z418" s="70"/>
      <c r="AA418" s="71"/>
      <c r="AB418" s="71"/>
      <c r="AC418" s="71"/>
      <c r="AD418" s="173"/>
      <c r="AE418" s="136"/>
      <c r="AF418" s="70"/>
      <c r="AG418" s="65"/>
      <c r="AH418" s="57"/>
      <c r="AI418" s="57"/>
      <c r="AJ418" s="57"/>
      <c r="AK418" s="57"/>
      <c r="AL418" s="72" t="str">
        <f t="shared" si="58"/>
        <v>-</v>
      </c>
      <c r="AN418" s="112">
        <f>IF(SUMPRODUCT((A$14:A418=A418)*(B$14:B418=B418)*(D$14:D418=D418))&gt;1,0,1)</f>
        <v>0</v>
      </c>
      <c r="AO418" s="73">
        <f t="shared" si="54"/>
        <v>1</v>
      </c>
      <c r="AP418" s="73">
        <f t="shared" si="55"/>
        <v>1</v>
      </c>
      <c r="AQ418" s="74">
        <f>IF(ISBLANK(G418),1,IFERROR(VLOOKUP(G418,Tipo!$C$12:$C$27,1,FALSE),"NO"))</f>
        <v>1</v>
      </c>
      <c r="AR418" s="73">
        <f t="shared" si="56"/>
        <v>1</v>
      </c>
      <c r="AS418" s="73">
        <f>IF(ISBLANK(K418),1,IFERROR(VLOOKUP(K418,Eje_Pilar_Prop!C400:C501,1,FALSE),"NO"))</f>
        <v>1</v>
      </c>
      <c r="AT418" s="73">
        <f t="shared" si="53"/>
        <v>1</v>
      </c>
      <c r="AU418" s="38">
        <f t="shared" si="57"/>
        <v>1</v>
      </c>
      <c r="AV418" s="73">
        <f t="shared" si="52"/>
        <v>1</v>
      </c>
    </row>
    <row r="419" spans="1:48" ht="45" customHeight="1">
      <c r="A419" s="57"/>
      <c r="B419" s="71"/>
      <c r="C419" s="121"/>
      <c r="D419" s="58"/>
      <c r="E419" s="75"/>
      <c r="F419" s="58"/>
      <c r="G419" s="59"/>
      <c r="H419" s="60"/>
      <c r="I419" s="61"/>
      <c r="J419" s="186"/>
      <c r="K419" s="62"/>
      <c r="L419" s="63" t="str">
        <f>IF(ISERROR(VLOOKUP(K419,Eje_Pilar_Prop!$C$2:$E$104,2,FALSE))," ",VLOOKUP(K419,Eje_Pilar_Prop!$C$2:$E$104,2,FALSE))</f>
        <v xml:space="preserve"> </v>
      </c>
      <c r="M419" s="63" t="str">
        <f>IF(ISERROR(VLOOKUP(K419,Eje_Pilar_Prop!$C$2:$E$104,3,FALSE))," ",VLOOKUP(K419,Eje_Pilar_Prop!$C$2:$E$104,3,FALSE))</f>
        <v xml:space="preserve"> </v>
      </c>
      <c r="N419" s="64"/>
      <c r="O419" s="173"/>
      <c r="P419" s="60"/>
      <c r="Q419" s="65"/>
      <c r="R419" s="66"/>
      <c r="S419" s="67"/>
      <c r="T419" s="68"/>
      <c r="U419" s="65"/>
      <c r="V419" s="69">
        <f t="shared" si="59"/>
        <v>0</v>
      </c>
      <c r="W419" s="135"/>
      <c r="X419" s="70"/>
      <c r="Y419" s="70"/>
      <c r="Z419" s="70"/>
      <c r="AA419" s="71"/>
      <c r="AB419" s="71"/>
      <c r="AC419" s="71"/>
      <c r="AD419" s="173"/>
      <c r="AE419" s="136"/>
      <c r="AF419" s="70"/>
      <c r="AG419" s="65"/>
      <c r="AH419" s="57"/>
      <c r="AI419" s="57"/>
      <c r="AJ419" s="57"/>
      <c r="AK419" s="57"/>
      <c r="AL419" s="72" t="str">
        <f t="shared" si="58"/>
        <v>-</v>
      </c>
      <c r="AN419" s="112">
        <f>IF(SUMPRODUCT((A$14:A419=A419)*(B$14:B419=B419)*(D$14:D419=D419))&gt;1,0,1)</f>
        <v>0</v>
      </c>
      <c r="AO419" s="73">
        <f t="shared" si="54"/>
        <v>1</v>
      </c>
      <c r="AP419" s="73">
        <f t="shared" si="55"/>
        <v>1</v>
      </c>
      <c r="AQ419" s="74">
        <f>IF(ISBLANK(G419),1,IFERROR(VLOOKUP(G419,Tipo!$C$12:$C$27,1,FALSE),"NO"))</f>
        <v>1</v>
      </c>
      <c r="AR419" s="73">
        <f t="shared" si="56"/>
        <v>1</v>
      </c>
      <c r="AS419" s="73">
        <f>IF(ISBLANK(K419),1,IFERROR(VLOOKUP(K419,Eje_Pilar_Prop!C401:C502,1,FALSE),"NO"))</f>
        <v>1</v>
      </c>
      <c r="AT419" s="73">
        <f t="shared" si="53"/>
        <v>1</v>
      </c>
      <c r="AU419" s="38">
        <f t="shared" si="57"/>
        <v>1</v>
      </c>
      <c r="AV419" s="73">
        <f t="shared" si="52"/>
        <v>1</v>
      </c>
    </row>
    <row r="420" spans="1:48" ht="45" customHeight="1">
      <c r="A420" s="57"/>
      <c r="B420" s="71"/>
      <c r="C420" s="121"/>
      <c r="D420" s="58"/>
      <c r="E420" s="75"/>
      <c r="F420" s="58"/>
      <c r="G420" s="59"/>
      <c r="H420" s="60"/>
      <c r="I420" s="61"/>
      <c r="J420" s="186"/>
      <c r="K420" s="62"/>
      <c r="L420" s="63" t="str">
        <f>IF(ISERROR(VLOOKUP(K420,Eje_Pilar_Prop!$C$2:$E$104,2,FALSE))," ",VLOOKUP(K420,Eje_Pilar_Prop!$C$2:$E$104,2,FALSE))</f>
        <v xml:space="preserve"> </v>
      </c>
      <c r="M420" s="63" t="str">
        <f>IF(ISERROR(VLOOKUP(K420,Eje_Pilar_Prop!$C$2:$E$104,3,FALSE))," ",VLOOKUP(K420,Eje_Pilar_Prop!$C$2:$E$104,3,FALSE))</f>
        <v xml:space="preserve"> </v>
      </c>
      <c r="N420" s="64"/>
      <c r="O420" s="173"/>
      <c r="P420" s="60"/>
      <c r="Q420" s="65"/>
      <c r="R420" s="66"/>
      <c r="S420" s="67"/>
      <c r="T420" s="68"/>
      <c r="U420" s="65"/>
      <c r="V420" s="69">
        <f t="shared" si="59"/>
        <v>0</v>
      </c>
      <c r="W420" s="135"/>
      <c r="X420" s="70"/>
      <c r="Y420" s="70"/>
      <c r="Z420" s="70"/>
      <c r="AA420" s="71"/>
      <c r="AB420" s="71"/>
      <c r="AC420" s="71"/>
      <c r="AD420" s="173"/>
      <c r="AE420" s="136"/>
      <c r="AF420" s="70"/>
      <c r="AG420" s="65"/>
      <c r="AH420" s="57"/>
      <c r="AI420" s="57"/>
      <c r="AJ420" s="57"/>
      <c r="AK420" s="57"/>
      <c r="AL420" s="72" t="str">
        <f t="shared" si="58"/>
        <v>-</v>
      </c>
      <c r="AN420" s="112">
        <f>IF(SUMPRODUCT((A$14:A420=A420)*(B$14:B420=B420)*(D$14:D420=D420))&gt;1,0,1)</f>
        <v>0</v>
      </c>
      <c r="AO420" s="73">
        <f t="shared" si="54"/>
        <v>1</v>
      </c>
      <c r="AP420" s="73">
        <f t="shared" si="55"/>
        <v>1</v>
      </c>
      <c r="AQ420" s="74">
        <f>IF(ISBLANK(G420),1,IFERROR(VLOOKUP(G420,Tipo!$C$12:$C$27,1,FALSE),"NO"))</f>
        <v>1</v>
      </c>
      <c r="AR420" s="73">
        <f t="shared" si="56"/>
        <v>1</v>
      </c>
      <c r="AS420" s="73">
        <f>IF(ISBLANK(K420),1,IFERROR(VLOOKUP(K420,Eje_Pilar_Prop!C402:C503,1,FALSE),"NO"))</f>
        <v>1</v>
      </c>
      <c r="AT420" s="73">
        <f t="shared" si="53"/>
        <v>1</v>
      </c>
      <c r="AU420" s="38">
        <f t="shared" si="57"/>
        <v>1</v>
      </c>
      <c r="AV420" s="73">
        <f t="shared" si="52"/>
        <v>1</v>
      </c>
    </row>
    <row r="421" spans="1:48" ht="45" customHeight="1">
      <c r="A421" s="57"/>
      <c r="B421" s="71"/>
      <c r="C421" s="121"/>
      <c r="D421" s="58"/>
      <c r="E421" s="75"/>
      <c r="F421" s="58"/>
      <c r="G421" s="59"/>
      <c r="H421" s="60"/>
      <c r="I421" s="61"/>
      <c r="J421" s="186"/>
      <c r="K421" s="62"/>
      <c r="L421" s="63" t="str">
        <f>IF(ISERROR(VLOOKUP(K421,Eje_Pilar_Prop!$C$2:$E$104,2,FALSE))," ",VLOOKUP(K421,Eje_Pilar_Prop!$C$2:$E$104,2,FALSE))</f>
        <v xml:space="preserve"> </v>
      </c>
      <c r="M421" s="63" t="str">
        <f>IF(ISERROR(VLOOKUP(K421,Eje_Pilar_Prop!$C$2:$E$104,3,FALSE))," ",VLOOKUP(K421,Eje_Pilar_Prop!$C$2:$E$104,3,FALSE))</f>
        <v xml:space="preserve"> </v>
      </c>
      <c r="N421" s="64"/>
      <c r="O421" s="173"/>
      <c r="P421" s="60"/>
      <c r="Q421" s="65"/>
      <c r="R421" s="66"/>
      <c r="S421" s="67"/>
      <c r="T421" s="68"/>
      <c r="U421" s="65"/>
      <c r="V421" s="69">
        <f t="shared" si="59"/>
        <v>0</v>
      </c>
      <c r="W421" s="135"/>
      <c r="X421" s="70"/>
      <c r="Y421" s="70"/>
      <c r="Z421" s="70"/>
      <c r="AA421" s="71"/>
      <c r="AB421" s="71"/>
      <c r="AC421" s="71"/>
      <c r="AD421" s="173"/>
      <c r="AE421" s="136"/>
      <c r="AF421" s="70"/>
      <c r="AG421" s="65"/>
      <c r="AH421" s="57"/>
      <c r="AI421" s="57"/>
      <c r="AJ421" s="57"/>
      <c r="AK421" s="57"/>
      <c r="AL421" s="72" t="str">
        <f t="shared" si="58"/>
        <v>-</v>
      </c>
      <c r="AN421" s="112">
        <f>IF(SUMPRODUCT((A$14:A421=A421)*(B$14:B421=B421)*(D$14:D421=D421))&gt;1,0,1)</f>
        <v>0</v>
      </c>
      <c r="AO421" s="73">
        <f t="shared" si="54"/>
        <v>1</v>
      </c>
      <c r="AP421" s="73">
        <f t="shared" si="55"/>
        <v>1</v>
      </c>
      <c r="AQ421" s="74">
        <f>IF(ISBLANK(G421),1,IFERROR(VLOOKUP(G421,Tipo!$C$12:$C$27,1,FALSE),"NO"))</f>
        <v>1</v>
      </c>
      <c r="AR421" s="73">
        <f t="shared" si="56"/>
        <v>1</v>
      </c>
      <c r="AS421" s="73">
        <f>IF(ISBLANK(K421),1,IFERROR(VLOOKUP(K421,Eje_Pilar_Prop!C403:C504,1,FALSE),"NO"))</f>
        <v>1</v>
      </c>
      <c r="AT421" s="73">
        <f t="shared" si="53"/>
        <v>1</v>
      </c>
      <c r="AU421" s="38">
        <f t="shared" si="57"/>
        <v>1</v>
      </c>
      <c r="AV421" s="73">
        <f t="shared" si="52"/>
        <v>1</v>
      </c>
    </row>
    <row r="422" spans="1:48" ht="45" customHeight="1">
      <c r="A422" s="57"/>
      <c r="B422" s="71"/>
      <c r="C422" s="121"/>
      <c r="D422" s="58"/>
      <c r="E422" s="75"/>
      <c r="F422" s="58"/>
      <c r="G422" s="59"/>
      <c r="H422" s="60"/>
      <c r="I422" s="61"/>
      <c r="J422" s="186"/>
      <c r="K422" s="62"/>
      <c r="L422" s="63" t="str">
        <f>IF(ISERROR(VLOOKUP(K422,Eje_Pilar_Prop!$C$2:$E$104,2,FALSE))," ",VLOOKUP(K422,Eje_Pilar_Prop!$C$2:$E$104,2,FALSE))</f>
        <v xml:space="preserve"> </v>
      </c>
      <c r="M422" s="63" t="str">
        <f>IF(ISERROR(VLOOKUP(K422,Eje_Pilar_Prop!$C$2:$E$104,3,FALSE))," ",VLOOKUP(K422,Eje_Pilar_Prop!$C$2:$E$104,3,FALSE))</f>
        <v xml:space="preserve"> </v>
      </c>
      <c r="N422" s="64"/>
      <c r="O422" s="173"/>
      <c r="P422" s="60"/>
      <c r="Q422" s="65"/>
      <c r="R422" s="66"/>
      <c r="S422" s="67"/>
      <c r="T422" s="68"/>
      <c r="U422" s="65"/>
      <c r="V422" s="69">
        <f t="shared" si="59"/>
        <v>0</v>
      </c>
      <c r="W422" s="135"/>
      <c r="X422" s="70"/>
      <c r="Y422" s="70"/>
      <c r="Z422" s="70"/>
      <c r="AA422" s="71"/>
      <c r="AB422" s="71"/>
      <c r="AC422" s="71"/>
      <c r="AD422" s="173"/>
      <c r="AE422" s="136"/>
      <c r="AF422" s="70"/>
      <c r="AG422" s="65"/>
      <c r="AH422" s="57"/>
      <c r="AI422" s="57"/>
      <c r="AJ422" s="57"/>
      <c r="AK422" s="57"/>
      <c r="AL422" s="72" t="str">
        <f t="shared" si="58"/>
        <v>-</v>
      </c>
      <c r="AN422" s="112">
        <f>IF(SUMPRODUCT((A$14:A422=A422)*(B$14:B422=B422)*(D$14:D422=D422))&gt;1,0,1)</f>
        <v>0</v>
      </c>
      <c r="AO422" s="73">
        <f t="shared" si="54"/>
        <v>1</v>
      </c>
      <c r="AP422" s="73">
        <f t="shared" si="55"/>
        <v>1</v>
      </c>
      <c r="AQ422" s="74">
        <f>IF(ISBLANK(G422),1,IFERROR(VLOOKUP(G422,Tipo!$C$12:$C$27,1,FALSE),"NO"))</f>
        <v>1</v>
      </c>
      <c r="AR422" s="73">
        <f t="shared" si="56"/>
        <v>1</v>
      </c>
      <c r="AS422" s="73">
        <f>IF(ISBLANK(K422),1,IFERROR(VLOOKUP(K422,Eje_Pilar_Prop!C404:C505,1,FALSE),"NO"))</f>
        <v>1</v>
      </c>
      <c r="AT422" s="73">
        <f t="shared" si="53"/>
        <v>1</v>
      </c>
      <c r="AU422" s="38">
        <f t="shared" si="57"/>
        <v>1</v>
      </c>
      <c r="AV422" s="73">
        <f t="shared" si="52"/>
        <v>1</v>
      </c>
    </row>
    <row r="423" spans="1:48" ht="45" customHeight="1">
      <c r="A423" s="57"/>
      <c r="B423" s="71"/>
      <c r="C423" s="121"/>
      <c r="D423" s="58"/>
      <c r="E423" s="75"/>
      <c r="F423" s="58"/>
      <c r="G423" s="59"/>
      <c r="H423" s="60"/>
      <c r="I423" s="61"/>
      <c r="J423" s="186"/>
      <c r="K423" s="62"/>
      <c r="L423" s="63" t="str">
        <f>IF(ISERROR(VLOOKUP(K423,Eje_Pilar_Prop!$C$2:$E$104,2,FALSE))," ",VLOOKUP(K423,Eje_Pilar_Prop!$C$2:$E$104,2,FALSE))</f>
        <v xml:space="preserve"> </v>
      </c>
      <c r="M423" s="63" t="str">
        <f>IF(ISERROR(VLOOKUP(K423,Eje_Pilar_Prop!$C$2:$E$104,3,FALSE))," ",VLOOKUP(K423,Eje_Pilar_Prop!$C$2:$E$104,3,FALSE))</f>
        <v xml:space="preserve"> </v>
      </c>
      <c r="N423" s="64"/>
      <c r="O423" s="173"/>
      <c r="P423" s="60"/>
      <c r="Q423" s="65"/>
      <c r="R423" s="66"/>
      <c r="S423" s="67"/>
      <c r="T423" s="68"/>
      <c r="U423" s="65"/>
      <c r="V423" s="69">
        <f t="shared" si="59"/>
        <v>0</v>
      </c>
      <c r="W423" s="135"/>
      <c r="X423" s="70"/>
      <c r="Y423" s="70"/>
      <c r="Z423" s="70"/>
      <c r="AA423" s="71"/>
      <c r="AB423" s="71"/>
      <c r="AC423" s="71"/>
      <c r="AD423" s="173"/>
      <c r="AE423" s="136"/>
      <c r="AF423" s="70"/>
      <c r="AG423" s="65"/>
      <c r="AH423" s="57"/>
      <c r="AI423" s="57"/>
      <c r="AJ423" s="57"/>
      <c r="AK423" s="57"/>
      <c r="AL423" s="72" t="str">
        <f t="shared" si="58"/>
        <v>-</v>
      </c>
      <c r="AN423" s="112">
        <f>IF(SUMPRODUCT((A$14:A423=A423)*(B$14:B423=B423)*(D$14:D423=D423))&gt;1,0,1)</f>
        <v>0</v>
      </c>
      <c r="AO423" s="73">
        <f t="shared" si="54"/>
        <v>1</v>
      </c>
      <c r="AP423" s="73">
        <f t="shared" si="55"/>
        <v>1</v>
      </c>
      <c r="AQ423" s="74">
        <f>IF(ISBLANK(G423),1,IFERROR(VLOOKUP(G423,Tipo!$C$12:$C$27,1,FALSE),"NO"))</f>
        <v>1</v>
      </c>
      <c r="AR423" s="73">
        <f t="shared" si="56"/>
        <v>1</v>
      </c>
      <c r="AS423" s="73">
        <f>IF(ISBLANK(K423),1,IFERROR(VLOOKUP(K423,Eje_Pilar_Prop!C405:C506,1,FALSE),"NO"))</f>
        <v>1</v>
      </c>
      <c r="AT423" s="73">
        <f t="shared" si="53"/>
        <v>1</v>
      </c>
      <c r="AU423" s="38">
        <f t="shared" si="57"/>
        <v>1</v>
      </c>
      <c r="AV423" s="73">
        <f t="shared" si="52"/>
        <v>1</v>
      </c>
    </row>
    <row r="424" spans="1:48" ht="45" customHeight="1">
      <c r="A424" s="57"/>
      <c r="B424" s="71"/>
      <c r="C424" s="121"/>
      <c r="D424" s="58"/>
      <c r="E424" s="75"/>
      <c r="F424" s="58"/>
      <c r="G424" s="59"/>
      <c r="H424" s="60"/>
      <c r="I424" s="61"/>
      <c r="J424" s="186"/>
      <c r="K424" s="62"/>
      <c r="L424" s="63" t="str">
        <f>IF(ISERROR(VLOOKUP(K424,Eje_Pilar_Prop!$C$2:$E$104,2,FALSE))," ",VLOOKUP(K424,Eje_Pilar_Prop!$C$2:$E$104,2,FALSE))</f>
        <v xml:space="preserve"> </v>
      </c>
      <c r="M424" s="63" t="str">
        <f>IF(ISERROR(VLOOKUP(K424,Eje_Pilar_Prop!$C$2:$E$104,3,FALSE))," ",VLOOKUP(K424,Eje_Pilar_Prop!$C$2:$E$104,3,FALSE))</f>
        <v xml:space="preserve"> </v>
      </c>
      <c r="N424" s="64"/>
      <c r="O424" s="173"/>
      <c r="P424" s="60"/>
      <c r="Q424" s="65"/>
      <c r="R424" s="66"/>
      <c r="S424" s="67"/>
      <c r="T424" s="68"/>
      <c r="U424" s="65"/>
      <c r="V424" s="69">
        <f t="shared" si="59"/>
        <v>0</v>
      </c>
      <c r="W424" s="135"/>
      <c r="X424" s="70"/>
      <c r="Y424" s="70"/>
      <c r="Z424" s="70"/>
      <c r="AA424" s="71"/>
      <c r="AB424" s="71"/>
      <c r="AC424" s="71"/>
      <c r="AD424" s="173"/>
      <c r="AE424" s="136"/>
      <c r="AF424" s="70"/>
      <c r="AG424" s="65"/>
      <c r="AH424" s="57"/>
      <c r="AI424" s="57"/>
      <c r="AJ424" s="57"/>
      <c r="AK424" s="57"/>
      <c r="AL424" s="72" t="str">
        <f t="shared" si="58"/>
        <v>-</v>
      </c>
      <c r="AN424" s="112">
        <f>IF(SUMPRODUCT((A$14:A424=A424)*(B$14:B424=B424)*(D$14:D424=D424))&gt;1,0,1)</f>
        <v>0</v>
      </c>
      <c r="AO424" s="73">
        <f t="shared" si="54"/>
        <v>1</v>
      </c>
      <c r="AP424" s="73">
        <f t="shared" si="55"/>
        <v>1</v>
      </c>
      <c r="AQ424" s="74">
        <f>IF(ISBLANK(G424),1,IFERROR(VLOOKUP(G424,Tipo!$C$12:$C$27,1,FALSE),"NO"))</f>
        <v>1</v>
      </c>
      <c r="AR424" s="73">
        <f t="shared" si="56"/>
        <v>1</v>
      </c>
      <c r="AS424" s="73">
        <f>IF(ISBLANK(K424),1,IFERROR(VLOOKUP(K424,Eje_Pilar_Prop!C406:C507,1,FALSE),"NO"))</f>
        <v>1</v>
      </c>
      <c r="AT424" s="73">
        <f t="shared" si="53"/>
        <v>1</v>
      </c>
      <c r="AU424" s="38">
        <f t="shared" si="57"/>
        <v>1</v>
      </c>
      <c r="AV424" s="73">
        <f t="shared" si="52"/>
        <v>1</v>
      </c>
    </row>
    <row r="425" spans="1:48" ht="45" customHeight="1">
      <c r="A425" s="57"/>
      <c r="B425" s="71"/>
      <c r="C425" s="121"/>
      <c r="D425" s="58"/>
      <c r="E425" s="75"/>
      <c r="F425" s="58"/>
      <c r="G425" s="59"/>
      <c r="H425" s="60"/>
      <c r="I425" s="61"/>
      <c r="J425" s="186"/>
      <c r="K425" s="62"/>
      <c r="L425" s="63" t="str">
        <f>IF(ISERROR(VLOOKUP(K425,Eje_Pilar_Prop!$C$2:$E$104,2,FALSE))," ",VLOOKUP(K425,Eje_Pilar_Prop!$C$2:$E$104,2,FALSE))</f>
        <v xml:space="preserve"> </v>
      </c>
      <c r="M425" s="63" t="str">
        <f>IF(ISERROR(VLOOKUP(K425,Eje_Pilar_Prop!$C$2:$E$104,3,FALSE))," ",VLOOKUP(K425,Eje_Pilar_Prop!$C$2:$E$104,3,FALSE))</f>
        <v xml:space="preserve"> </v>
      </c>
      <c r="N425" s="64"/>
      <c r="O425" s="173"/>
      <c r="P425" s="60"/>
      <c r="Q425" s="65"/>
      <c r="R425" s="66"/>
      <c r="S425" s="67"/>
      <c r="T425" s="68"/>
      <c r="U425" s="65"/>
      <c r="V425" s="69">
        <f t="shared" si="59"/>
        <v>0</v>
      </c>
      <c r="W425" s="135"/>
      <c r="X425" s="70"/>
      <c r="Y425" s="70"/>
      <c r="Z425" s="70"/>
      <c r="AA425" s="71"/>
      <c r="AB425" s="71"/>
      <c r="AC425" s="71"/>
      <c r="AD425" s="173"/>
      <c r="AE425" s="136"/>
      <c r="AF425" s="70"/>
      <c r="AG425" s="65"/>
      <c r="AH425" s="57"/>
      <c r="AI425" s="57"/>
      <c r="AJ425" s="57"/>
      <c r="AK425" s="57"/>
      <c r="AL425" s="72" t="str">
        <f t="shared" si="58"/>
        <v>-</v>
      </c>
      <c r="AN425" s="112">
        <f>IF(SUMPRODUCT((A$14:A425=A425)*(B$14:B425=B425)*(D$14:D425=D425))&gt;1,0,1)</f>
        <v>0</v>
      </c>
      <c r="AO425" s="73">
        <f t="shared" si="54"/>
        <v>1</v>
      </c>
      <c r="AP425" s="73">
        <f t="shared" si="55"/>
        <v>1</v>
      </c>
      <c r="AQ425" s="74">
        <f>IF(ISBLANK(G425),1,IFERROR(VLOOKUP(G425,Tipo!$C$12:$C$27,1,FALSE),"NO"))</f>
        <v>1</v>
      </c>
      <c r="AR425" s="73">
        <f t="shared" si="56"/>
        <v>1</v>
      </c>
      <c r="AS425" s="73">
        <f>IF(ISBLANK(K425),1,IFERROR(VLOOKUP(K425,Eje_Pilar_Prop!C407:C508,1,FALSE),"NO"))</f>
        <v>1</v>
      </c>
      <c r="AT425" s="73">
        <f t="shared" si="53"/>
        <v>1</v>
      </c>
      <c r="AU425" s="38">
        <f t="shared" si="57"/>
        <v>1</v>
      </c>
      <c r="AV425" s="73">
        <f t="shared" si="52"/>
        <v>1</v>
      </c>
    </row>
    <row r="426" spans="1:48" ht="45" customHeight="1">
      <c r="A426" s="57"/>
      <c r="B426" s="71"/>
      <c r="C426" s="121"/>
      <c r="D426" s="58"/>
      <c r="E426" s="75"/>
      <c r="F426" s="58"/>
      <c r="G426" s="59"/>
      <c r="H426" s="60"/>
      <c r="I426" s="61"/>
      <c r="J426" s="186"/>
      <c r="K426" s="62"/>
      <c r="L426" s="63" t="str">
        <f>IF(ISERROR(VLOOKUP(K426,Eje_Pilar_Prop!$C$2:$E$104,2,FALSE))," ",VLOOKUP(K426,Eje_Pilar_Prop!$C$2:$E$104,2,FALSE))</f>
        <v xml:space="preserve"> </v>
      </c>
      <c r="M426" s="63" t="str">
        <f>IF(ISERROR(VLOOKUP(K426,Eje_Pilar_Prop!$C$2:$E$104,3,FALSE))," ",VLOOKUP(K426,Eje_Pilar_Prop!$C$2:$E$104,3,FALSE))</f>
        <v xml:space="preserve"> </v>
      </c>
      <c r="N426" s="64"/>
      <c r="O426" s="173"/>
      <c r="P426" s="60"/>
      <c r="Q426" s="65"/>
      <c r="R426" s="66"/>
      <c r="S426" s="67"/>
      <c r="T426" s="68"/>
      <c r="U426" s="65"/>
      <c r="V426" s="69">
        <f t="shared" si="59"/>
        <v>0</v>
      </c>
      <c r="W426" s="135"/>
      <c r="X426" s="70"/>
      <c r="Y426" s="70"/>
      <c r="Z426" s="70"/>
      <c r="AA426" s="71"/>
      <c r="AB426" s="71"/>
      <c r="AC426" s="71"/>
      <c r="AD426" s="173"/>
      <c r="AE426" s="136"/>
      <c r="AF426" s="70"/>
      <c r="AG426" s="65"/>
      <c r="AH426" s="57"/>
      <c r="AI426" s="57"/>
      <c r="AJ426" s="57"/>
      <c r="AK426" s="57"/>
      <c r="AL426" s="72" t="str">
        <f t="shared" si="58"/>
        <v>-</v>
      </c>
      <c r="AN426" s="112">
        <f>IF(SUMPRODUCT((A$14:A426=A426)*(B$14:B426=B426)*(D$14:D426=D426))&gt;1,0,1)</f>
        <v>0</v>
      </c>
      <c r="AO426" s="73">
        <f t="shared" si="54"/>
        <v>1</v>
      </c>
      <c r="AP426" s="73">
        <f t="shared" si="55"/>
        <v>1</v>
      </c>
      <c r="AQ426" s="74">
        <f>IF(ISBLANK(G426),1,IFERROR(VLOOKUP(G426,Tipo!$C$12:$C$27,1,FALSE),"NO"))</f>
        <v>1</v>
      </c>
      <c r="AR426" s="73">
        <f t="shared" si="56"/>
        <v>1</v>
      </c>
      <c r="AS426" s="73">
        <f>IF(ISBLANK(K426),1,IFERROR(VLOOKUP(K426,Eje_Pilar_Prop!C408:C509,1,FALSE),"NO"))</f>
        <v>1</v>
      </c>
      <c r="AT426" s="73">
        <f t="shared" si="53"/>
        <v>1</v>
      </c>
      <c r="AU426" s="38">
        <f t="shared" si="57"/>
        <v>1</v>
      </c>
      <c r="AV426" s="73">
        <f t="shared" si="52"/>
        <v>1</v>
      </c>
    </row>
    <row r="427" spans="1:48" ht="45" customHeight="1">
      <c r="A427" s="57"/>
      <c r="B427" s="71"/>
      <c r="C427" s="121"/>
      <c r="D427" s="58"/>
      <c r="E427" s="75"/>
      <c r="F427" s="58"/>
      <c r="G427" s="59"/>
      <c r="H427" s="60"/>
      <c r="I427" s="61"/>
      <c r="J427" s="186"/>
      <c r="K427" s="62"/>
      <c r="L427" s="63" t="str">
        <f>IF(ISERROR(VLOOKUP(K427,Eje_Pilar_Prop!$C$2:$E$104,2,FALSE))," ",VLOOKUP(K427,Eje_Pilar_Prop!$C$2:$E$104,2,FALSE))</f>
        <v xml:space="preserve"> </v>
      </c>
      <c r="M427" s="63" t="str">
        <f>IF(ISERROR(VLOOKUP(K427,Eje_Pilar_Prop!$C$2:$E$104,3,FALSE))," ",VLOOKUP(K427,Eje_Pilar_Prop!$C$2:$E$104,3,FALSE))</f>
        <v xml:space="preserve"> </v>
      </c>
      <c r="N427" s="64"/>
      <c r="O427" s="173"/>
      <c r="P427" s="60"/>
      <c r="Q427" s="65"/>
      <c r="R427" s="66"/>
      <c r="S427" s="67"/>
      <c r="T427" s="68"/>
      <c r="U427" s="65"/>
      <c r="V427" s="69">
        <f t="shared" si="59"/>
        <v>0</v>
      </c>
      <c r="W427" s="135"/>
      <c r="X427" s="70"/>
      <c r="Y427" s="70"/>
      <c r="Z427" s="70"/>
      <c r="AA427" s="71"/>
      <c r="AB427" s="71"/>
      <c r="AC427" s="71"/>
      <c r="AD427" s="173"/>
      <c r="AE427" s="136"/>
      <c r="AF427" s="70"/>
      <c r="AG427" s="65"/>
      <c r="AH427" s="57"/>
      <c r="AI427" s="57"/>
      <c r="AJ427" s="57"/>
      <c r="AK427" s="57"/>
      <c r="AL427" s="72" t="str">
        <f t="shared" si="58"/>
        <v>-</v>
      </c>
      <c r="AN427" s="112">
        <f>IF(SUMPRODUCT((A$14:A427=A427)*(B$14:B427=B427)*(D$14:D427=D427))&gt;1,0,1)</f>
        <v>0</v>
      </c>
      <c r="AO427" s="73">
        <f t="shared" si="54"/>
        <v>1</v>
      </c>
      <c r="AP427" s="73">
        <f t="shared" si="55"/>
        <v>1</v>
      </c>
      <c r="AQ427" s="74">
        <f>IF(ISBLANK(G427),1,IFERROR(VLOOKUP(G427,Tipo!$C$12:$C$27,1,FALSE),"NO"))</f>
        <v>1</v>
      </c>
      <c r="AR427" s="73">
        <f t="shared" si="56"/>
        <v>1</v>
      </c>
      <c r="AS427" s="73">
        <f>IF(ISBLANK(K427),1,IFERROR(VLOOKUP(K427,Eje_Pilar_Prop!C409:C510,1,FALSE),"NO"))</f>
        <v>1</v>
      </c>
      <c r="AT427" s="73">
        <f t="shared" si="53"/>
        <v>1</v>
      </c>
      <c r="AU427" s="38">
        <f t="shared" si="57"/>
        <v>1</v>
      </c>
      <c r="AV427" s="73">
        <f t="shared" si="52"/>
        <v>1</v>
      </c>
    </row>
    <row r="428" spans="1:48" ht="45" customHeight="1">
      <c r="A428" s="57"/>
      <c r="B428" s="71"/>
      <c r="C428" s="121"/>
      <c r="D428" s="58"/>
      <c r="E428" s="75"/>
      <c r="F428" s="58"/>
      <c r="G428" s="59"/>
      <c r="H428" s="60"/>
      <c r="I428" s="61"/>
      <c r="J428" s="186"/>
      <c r="K428" s="62"/>
      <c r="L428" s="63" t="str">
        <f>IF(ISERROR(VLOOKUP(K428,Eje_Pilar_Prop!$C$2:$E$104,2,FALSE))," ",VLOOKUP(K428,Eje_Pilar_Prop!$C$2:$E$104,2,FALSE))</f>
        <v xml:space="preserve"> </v>
      </c>
      <c r="M428" s="63" t="str">
        <f>IF(ISERROR(VLOOKUP(K428,Eje_Pilar_Prop!$C$2:$E$104,3,FALSE))," ",VLOOKUP(K428,Eje_Pilar_Prop!$C$2:$E$104,3,FALSE))</f>
        <v xml:space="preserve"> </v>
      </c>
      <c r="N428" s="64"/>
      <c r="O428" s="173"/>
      <c r="P428" s="60"/>
      <c r="Q428" s="65"/>
      <c r="R428" s="66"/>
      <c r="S428" s="67"/>
      <c r="T428" s="68"/>
      <c r="U428" s="65"/>
      <c r="V428" s="69">
        <f t="shared" si="59"/>
        <v>0</v>
      </c>
      <c r="W428" s="135"/>
      <c r="X428" s="70"/>
      <c r="Y428" s="70"/>
      <c r="Z428" s="70"/>
      <c r="AA428" s="71"/>
      <c r="AB428" s="71"/>
      <c r="AC428" s="71"/>
      <c r="AD428" s="173"/>
      <c r="AE428" s="136"/>
      <c r="AF428" s="70"/>
      <c r="AG428" s="65"/>
      <c r="AH428" s="57"/>
      <c r="AI428" s="57"/>
      <c r="AJ428" s="57"/>
      <c r="AK428" s="57"/>
      <c r="AL428" s="72" t="str">
        <f t="shared" si="58"/>
        <v>-</v>
      </c>
      <c r="AN428" s="112">
        <f>IF(SUMPRODUCT((A$14:A428=A428)*(B$14:B428=B428)*(D$14:D428=D428))&gt;1,0,1)</f>
        <v>0</v>
      </c>
      <c r="AO428" s="73">
        <f t="shared" si="54"/>
        <v>1</v>
      </c>
      <c r="AP428" s="73">
        <f t="shared" si="55"/>
        <v>1</v>
      </c>
      <c r="AQ428" s="74">
        <f>IF(ISBLANK(G428),1,IFERROR(VLOOKUP(G428,Tipo!$C$12:$C$27,1,FALSE),"NO"))</f>
        <v>1</v>
      </c>
      <c r="AR428" s="73">
        <f t="shared" si="56"/>
        <v>1</v>
      </c>
      <c r="AS428" s="73">
        <f>IF(ISBLANK(K428),1,IFERROR(VLOOKUP(K428,Eje_Pilar_Prop!C410:C511,1,FALSE),"NO"))</f>
        <v>1</v>
      </c>
      <c r="AT428" s="73">
        <f t="shared" si="53"/>
        <v>1</v>
      </c>
      <c r="AU428" s="38">
        <f t="shared" si="57"/>
        <v>1</v>
      </c>
      <c r="AV428" s="73">
        <f t="shared" si="52"/>
        <v>1</v>
      </c>
    </row>
    <row r="429" spans="1:48" ht="45" customHeight="1">
      <c r="A429" s="57"/>
      <c r="B429" s="71"/>
      <c r="C429" s="121"/>
      <c r="D429" s="58"/>
      <c r="E429" s="75"/>
      <c r="F429" s="58"/>
      <c r="G429" s="59"/>
      <c r="H429" s="60"/>
      <c r="I429" s="61"/>
      <c r="J429" s="186"/>
      <c r="K429" s="62"/>
      <c r="L429" s="63" t="str">
        <f>IF(ISERROR(VLOOKUP(K429,Eje_Pilar_Prop!$C$2:$E$104,2,FALSE))," ",VLOOKUP(K429,Eje_Pilar_Prop!$C$2:$E$104,2,FALSE))</f>
        <v xml:space="preserve"> </v>
      </c>
      <c r="M429" s="63" t="str">
        <f>IF(ISERROR(VLOOKUP(K429,Eje_Pilar_Prop!$C$2:$E$104,3,FALSE))," ",VLOOKUP(K429,Eje_Pilar_Prop!$C$2:$E$104,3,FALSE))</f>
        <v xml:space="preserve"> </v>
      </c>
      <c r="N429" s="64"/>
      <c r="O429" s="173"/>
      <c r="P429" s="60"/>
      <c r="Q429" s="65"/>
      <c r="R429" s="66"/>
      <c r="S429" s="67"/>
      <c r="T429" s="68"/>
      <c r="U429" s="65"/>
      <c r="V429" s="69">
        <f t="shared" si="59"/>
        <v>0</v>
      </c>
      <c r="W429" s="135"/>
      <c r="X429" s="70"/>
      <c r="Y429" s="70"/>
      <c r="Z429" s="70"/>
      <c r="AA429" s="71"/>
      <c r="AB429" s="71"/>
      <c r="AC429" s="71"/>
      <c r="AD429" s="173"/>
      <c r="AE429" s="136"/>
      <c r="AF429" s="70"/>
      <c r="AG429" s="65"/>
      <c r="AH429" s="57"/>
      <c r="AI429" s="57"/>
      <c r="AJ429" s="57"/>
      <c r="AK429" s="57"/>
      <c r="AL429" s="72" t="str">
        <f t="shared" si="58"/>
        <v>-</v>
      </c>
      <c r="AN429" s="112">
        <f>IF(SUMPRODUCT((A$14:A429=A429)*(B$14:B429=B429)*(D$14:D429=D429))&gt;1,0,1)</f>
        <v>0</v>
      </c>
      <c r="AO429" s="73">
        <f t="shared" si="54"/>
        <v>1</v>
      </c>
      <c r="AP429" s="73">
        <f t="shared" si="55"/>
        <v>1</v>
      </c>
      <c r="AQ429" s="74">
        <f>IF(ISBLANK(G429),1,IFERROR(VLOOKUP(G429,Tipo!$C$12:$C$27,1,FALSE),"NO"))</f>
        <v>1</v>
      </c>
      <c r="AR429" s="73">
        <f t="shared" si="56"/>
        <v>1</v>
      </c>
      <c r="AS429" s="73">
        <f>IF(ISBLANK(K429),1,IFERROR(VLOOKUP(K429,Eje_Pilar_Prop!C411:C512,1,FALSE),"NO"))</f>
        <v>1</v>
      </c>
      <c r="AT429" s="73">
        <f t="shared" si="53"/>
        <v>1</v>
      </c>
      <c r="AU429" s="38">
        <f t="shared" si="57"/>
        <v>1</v>
      </c>
      <c r="AV429" s="73">
        <f t="shared" si="52"/>
        <v>1</v>
      </c>
    </row>
    <row r="430" spans="1:48" ht="45" customHeight="1">
      <c r="A430" s="57"/>
      <c r="B430" s="71"/>
      <c r="C430" s="121"/>
      <c r="D430" s="58"/>
      <c r="E430" s="75"/>
      <c r="F430" s="58"/>
      <c r="G430" s="59"/>
      <c r="H430" s="60"/>
      <c r="I430" s="61"/>
      <c r="J430" s="186"/>
      <c r="K430" s="62"/>
      <c r="L430" s="63" t="str">
        <f>IF(ISERROR(VLOOKUP(K430,Eje_Pilar_Prop!$C$2:$E$104,2,FALSE))," ",VLOOKUP(K430,Eje_Pilar_Prop!$C$2:$E$104,2,FALSE))</f>
        <v xml:space="preserve"> </v>
      </c>
      <c r="M430" s="63" t="str">
        <f>IF(ISERROR(VLOOKUP(K430,Eje_Pilar_Prop!$C$2:$E$104,3,FALSE))," ",VLOOKUP(K430,Eje_Pilar_Prop!$C$2:$E$104,3,FALSE))</f>
        <v xml:space="preserve"> </v>
      </c>
      <c r="N430" s="64"/>
      <c r="O430" s="173"/>
      <c r="P430" s="60"/>
      <c r="Q430" s="65"/>
      <c r="R430" s="66"/>
      <c r="S430" s="67"/>
      <c r="T430" s="68"/>
      <c r="U430" s="65"/>
      <c r="V430" s="69">
        <f t="shared" si="59"/>
        <v>0</v>
      </c>
      <c r="W430" s="135"/>
      <c r="X430" s="70"/>
      <c r="Y430" s="70"/>
      <c r="Z430" s="70"/>
      <c r="AA430" s="71"/>
      <c r="AB430" s="71"/>
      <c r="AC430" s="71"/>
      <c r="AD430" s="173"/>
      <c r="AE430" s="136"/>
      <c r="AF430" s="70"/>
      <c r="AG430" s="65"/>
      <c r="AH430" s="57"/>
      <c r="AI430" s="57"/>
      <c r="AJ430" s="57"/>
      <c r="AK430" s="57"/>
      <c r="AL430" s="72" t="str">
        <f t="shared" si="58"/>
        <v>-</v>
      </c>
      <c r="AN430" s="112">
        <f>IF(SUMPRODUCT((A$14:A430=A430)*(B$14:B430=B430)*(D$14:D430=D430))&gt;1,0,1)</f>
        <v>0</v>
      </c>
      <c r="AO430" s="73">
        <f t="shared" si="54"/>
        <v>1</v>
      </c>
      <c r="AP430" s="73">
        <f t="shared" si="55"/>
        <v>1</v>
      </c>
      <c r="AQ430" s="74">
        <f>IF(ISBLANK(G430),1,IFERROR(VLOOKUP(G430,Tipo!$C$12:$C$27,1,FALSE),"NO"))</f>
        <v>1</v>
      </c>
      <c r="AR430" s="73">
        <f t="shared" si="56"/>
        <v>1</v>
      </c>
      <c r="AS430" s="73">
        <f>IF(ISBLANK(K430),1,IFERROR(VLOOKUP(K430,Eje_Pilar_Prop!C412:C513,1,FALSE),"NO"))</f>
        <v>1</v>
      </c>
      <c r="AT430" s="73">
        <f t="shared" si="53"/>
        <v>1</v>
      </c>
      <c r="AU430" s="38">
        <f t="shared" si="57"/>
        <v>1</v>
      </c>
      <c r="AV430" s="73">
        <f t="shared" si="52"/>
        <v>1</v>
      </c>
    </row>
    <row r="431" spans="1:48" ht="45" customHeight="1">
      <c r="A431" s="57"/>
      <c r="B431" s="71"/>
      <c r="C431" s="121"/>
      <c r="D431" s="58"/>
      <c r="E431" s="75"/>
      <c r="F431" s="58"/>
      <c r="G431" s="59"/>
      <c r="H431" s="60"/>
      <c r="I431" s="61"/>
      <c r="J431" s="186"/>
      <c r="K431" s="62"/>
      <c r="L431" s="63" t="str">
        <f>IF(ISERROR(VLOOKUP(K431,Eje_Pilar_Prop!$C$2:$E$104,2,FALSE))," ",VLOOKUP(K431,Eje_Pilar_Prop!$C$2:$E$104,2,FALSE))</f>
        <v xml:space="preserve"> </v>
      </c>
      <c r="M431" s="63" t="str">
        <f>IF(ISERROR(VLOOKUP(K431,Eje_Pilar_Prop!$C$2:$E$104,3,FALSE))," ",VLOOKUP(K431,Eje_Pilar_Prop!$C$2:$E$104,3,FALSE))</f>
        <v xml:space="preserve"> </v>
      </c>
      <c r="N431" s="64"/>
      <c r="O431" s="173"/>
      <c r="P431" s="60"/>
      <c r="Q431" s="65"/>
      <c r="R431" s="66"/>
      <c r="S431" s="67"/>
      <c r="T431" s="68"/>
      <c r="U431" s="65"/>
      <c r="V431" s="69">
        <f t="shared" si="59"/>
        <v>0</v>
      </c>
      <c r="W431" s="135"/>
      <c r="X431" s="70"/>
      <c r="Y431" s="70"/>
      <c r="Z431" s="70"/>
      <c r="AA431" s="71"/>
      <c r="AB431" s="71"/>
      <c r="AC431" s="71"/>
      <c r="AD431" s="173"/>
      <c r="AE431" s="136"/>
      <c r="AF431" s="70"/>
      <c r="AG431" s="65"/>
      <c r="AH431" s="57"/>
      <c r="AI431" s="57"/>
      <c r="AJ431" s="57"/>
      <c r="AK431" s="57"/>
      <c r="AL431" s="72" t="str">
        <f t="shared" si="58"/>
        <v>-</v>
      </c>
      <c r="AN431" s="112">
        <f>IF(SUMPRODUCT((A$14:A431=A431)*(B$14:B431=B431)*(D$14:D431=D431))&gt;1,0,1)</f>
        <v>0</v>
      </c>
      <c r="AO431" s="73">
        <f t="shared" si="54"/>
        <v>1</v>
      </c>
      <c r="AP431" s="73">
        <f t="shared" si="55"/>
        <v>1</v>
      </c>
      <c r="AQ431" s="74">
        <f>IF(ISBLANK(G431),1,IFERROR(VLOOKUP(G431,Tipo!$C$12:$C$27,1,FALSE),"NO"))</f>
        <v>1</v>
      </c>
      <c r="AR431" s="73">
        <f t="shared" si="56"/>
        <v>1</v>
      </c>
      <c r="AS431" s="73">
        <f>IF(ISBLANK(K431),1,IFERROR(VLOOKUP(K431,Eje_Pilar_Prop!C413:C514,1,FALSE),"NO"))</f>
        <v>1</v>
      </c>
      <c r="AT431" s="73">
        <f t="shared" si="53"/>
        <v>1</v>
      </c>
      <c r="AU431" s="38">
        <f t="shared" si="57"/>
        <v>1</v>
      </c>
      <c r="AV431" s="73">
        <f t="shared" si="52"/>
        <v>1</v>
      </c>
    </row>
    <row r="432" spans="1:48" ht="45" customHeight="1">
      <c r="A432" s="57"/>
      <c r="B432" s="71"/>
      <c r="C432" s="121"/>
      <c r="D432" s="58"/>
      <c r="E432" s="75"/>
      <c r="F432" s="58"/>
      <c r="G432" s="59"/>
      <c r="H432" s="60"/>
      <c r="I432" s="61"/>
      <c r="J432" s="186"/>
      <c r="K432" s="62"/>
      <c r="L432" s="63" t="str">
        <f>IF(ISERROR(VLOOKUP(K432,Eje_Pilar_Prop!$C$2:$E$104,2,FALSE))," ",VLOOKUP(K432,Eje_Pilar_Prop!$C$2:$E$104,2,FALSE))</f>
        <v xml:space="preserve"> </v>
      </c>
      <c r="M432" s="63" t="str">
        <f>IF(ISERROR(VLOOKUP(K432,Eje_Pilar_Prop!$C$2:$E$104,3,FALSE))," ",VLOOKUP(K432,Eje_Pilar_Prop!$C$2:$E$104,3,FALSE))</f>
        <v xml:space="preserve"> </v>
      </c>
      <c r="N432" s="64"/>
      <c r="O432" s="173"/>
      <c r="P432" s="60"/>
      <c r="Q432" s="65"/>
      <c r="R432" s="66"/>
      <c r="S432" s="67"/>
      <c r="T432" s="68"/>
      <c r="U432" s="65"/>
      <c r="V432" s="69">
        <f t="shared" si="59"/>
        <v>0</v>
      </c>
      <c r="W432" s="135"/>
      <c r="X432" s="70"/>
      <c r="Y432" s="70"/>
      <c r="Z432" s="70"/>
      <c r="AA432" s="71"/>
      <c r="AB432" s="71"/>
      <c r="AC432" s="71"/>
      <c r="AD432" s="173"/>
      <c r="AE432" s="136"/>
      <c r="AF432" s="70"/>
      <c r="AG432" s="65"/>
      <c r="AH432" s="57"/>
      <c r="AI432" s="57"/>
      <c r="AJ432" s="57"/>
      <c r="AK432" s="57"/>
      <c r="AL432" s="72" t="str">
        <f t="shared" si="58"/>
        <v>-</v>
      </c>
      <c r="AN432" s="112">
        <f>IF(SUMPRODUCT((A$14:A432=A432)*(B$14:B432=B432)*(D$14:D432=D432))&gt;1,0,1)</f>
        <v>0</v>
      </c>
      <c r="AO432" s="73">
        <f t="shared" si="54"/>
        <v>1</v>
      </c>
      <c r="AP432" s="73">
        <f t="shared" si="55"/>
        <v>1</v>
      </c>
      <c r="AQ432" s="74">
        <f>IF(ISBLANK(G432),1,IFERROR(VLOOKUP(G432,Tipo!$C$12:$C$27,1,FALSE),"NO"))</f>
        <v>1</v>
      </c>
      <c r="AR432" s="73">
        <f t="shared" si="56"/>
        <v>1</v>
      </c>
      <c r="AS432" s="73">
        <f>IF(ISBLANK(K432),1,IFERROR(VLOOKUP(K432,Eje_Pilar_Prop!C414:C515,1,FALSE),"NO"))</f>
        <v>1</v>
      </c>
      <c r="AT432" s="73">
        <f t="shared" si="53"/>
        <v>1</v>
      </c>
      <c r="AU432" s="38">
        <f t="shared" si="57"/>
        <v>1</v>
      </c>
      <c r="AV432" s="73">
        <f t="shared" si="52"/>
        <v>1</v>
      </c>
    </row>
    <row r="433" spans="1:48" ht="45" customHeight="1">
      <c r="A433" s="57"/>
      <c r="B433" s="71"/>
      <c r="C433" s="121"/>
      <c r="D433" s="58"/>
      <c r="E433" s="75"/>
      <c r="F433" s="58"/>
      <c r="G433" s="59"/>
      <c r="H433" s="60"/>
      <c r="I433" s="61"/>
      <c r="J433" s="186"/>
      <c r="K433" s="62"/>
      <c r="L433" s="63" t="str">
        <f>IF(ISERROR(VLOOKUP(K433,Eje_Pilar_Prop!$C$2:$E$104,2,FALSE))," ",VLOOKUP(K433,Eje_Pilar_Prop!$C$2:$E$104,2,FALSE))</f>
        <v xml:space="preserve"> </v>
      </c>
      <c r="M433" s="63" t="str">
        <f>IF(ISERROR(VLOOKUP(K433,Eje_Pilar_Prop!$C$2:$E$104,3,FALSE))," ",VLOOKUP(K433,Eje_Pilar_Prop!$C$2:$E$104,3,FALSE))</f>
        <v xml:space="preserve"> </v>
      </c>
      <c r="N433" s="64"/>
      <c r="O433" s="173"/>
      <c r="P433" s="60"/>
      <c r="Q433" s="65"/>
      <c r="R433" s="66"/>
      <c r="S433" s="67"/>
      <c r="T433" s="68"/>
      <c r="U433" s="65"/>
      <c r="V433" s="69">
        <f t="shared" si="59"/>
        <v>0</v>
      </c>
      <c r="W433" s="135"/>
      <c r="X433" s="70"/>
      <c r="Y433" s="70"/>
      <c r="Z433" s="70"/>
      <c r="AA433" s="71"/>
      <c r="AB433" s="71"/>
      <c r="AC433" s="71"/>
      <c r="AD433" s="173"/>
      <c r="AE433" s="136"/>
      <c r="AF433" s="70"/>
      <c r="AG433" s="65"/>
      <c r="AH433" s="57"/>
      <c r="AI433" s="57"/>
      <c r="AJ433" s="57"/>
      <c r="AK433" s="57"/>
      <c r="AL433" s="72" t="str">
        <f t="shared" si="58"/>
        <v>-</v>
      </c>
      <c r="AN433" s="112">
        <f>IF(SUMPRODUCT((A$14:A433=A433)*(B$14:B433=B433)*(D$14:D433=D433))&gt;1,0,1)</f>
        <v>0</v>
      </c>
      <c r="AO433" s="73">
        <f t="shared" si="54"/>
        <v>1</v>
      </c>
      <c r="AP433" s="73">
        <f t="shared" si="55"/>
        <v>1</v>
      </c>
      <c r="AQ433" s="74">
        <f>IF(ISBLANK(G433),1,IFERROR(VLOOKUP(G433,Tipo!$C$12:$C$27,1,FALSE),"NO"))</f>
        <v>1</v>
      </c>
      <c r="AR433" s="73">
        <f t="shared" si="56"/>
        <v>1</v>
      </c>
      <c r="AS433" s="73">
        <f>IF(ISBLANK(K433),1,IFERROR(VLOOKUP(K433,Eje_Pilar_Prop!C415:C516,1,FALSE),"NO"))</f>
        <v>1</v>
      </c>
      <c r="AT433" s="73">
        <f t="shared" si="53"/>
        <v>1</v>
      </c>
      <c r="AU433" s="38">
        <f t="shared" si="57"/>
        <v>1</v>
      </c>
      <c r="AV433" s="73">
        <f t="shared" si="52"/>
        <v>1</v>
      </c>
    </row>
    <row r="434" spans="1:48" ht="45" customHeight="1">
      <c r="A434" s="57"/>
      <c r="B434" s="71"/>
      <c r="C434" s="121"/>
      <c r="D434" s="58"/>
      <c r="E434" s="75"/>
      <c r="F434" s="58"/>
      <c r="G434" s="59"/>
      <c r="H434" s="60"/>
      <c r="I434" s="61"/>
      <c r="J434" s="186"/>
      <c r="K434" s="62"/>
      <c r="L434" s="63" t="str">
        <f>IF(ISERROR(VLOOKUP(K434,Eje_Pilar_Prop!$C$2:$E$104,2,FALSE))," ",VLOOKUP(K434,Eje_Pilar_Prop!$C$2:$E$104,2,FALSE))</f>
        <v xml:space="preserve"> </v>
      </c>
      <c r="M434" s="63" t="str">
        <f>IF(ISERROR(VLOOKUP(K434,Eje_Pilar_Prop!$C$2:$E$104,3,FALSE))," ",VLOOKUP(K434,Eje_Pilar_Prop!$C$2:$E$104,3,FALSE))</f>
        <v xml:space="preserve"> </v>
      </c>
      <c r="N434" s="64"/>
      <c r="O434" s="173"/>
      <c r="P434" s="60"/>
      <c r="Q434" s="65"/>
      <c r="R434" s="66"/>
      <c r="S434" s="67"/>
      <c r="T434" s="68"/>
      <c r="U434" s="65"/>
      <c r="V434" s="69">
        <f t="shared" si="59"/>
        <v>0</v>
      </c>
      <c r="W434" s="135"/>
      <c r="X434" s="70"/>
      <c r="Y434" s="70"/>
      <c r="Z434" s="70"/>
      <c r="AA434" s="71"/>
      <c r="AB434" s="71"/>
      <c r="AC434" s="71"/>
      <c r="AD434" s="173"/>
      <c r="AE434" s="136"/>
      <c r="AF434" s="70"/>
      <c r="AG434" s="65"/>
      <c r="AH434" s="57"/>
      <c r="AI434" s="57"/>
      <c r="AJ434" s="57"/>
      <c r="AK434" s="57"/>
      <c r="AL434" s="72" t="str">
        <f t="shared" si="58"/>
        <v>-</v>
      </c>
      <c r="AN434" s="112">
        <f>IF(SUMPRODUCT((A$14:A434=A434)*(B$14:B434=B434)*(D$14:D434=D434))&gt;1,0,1)</f>
        <v>0</v>
      </c>
      <c r="AO434" s="73">
        <f t="shared" si="54"/>
        <v>1</v>
      </c>
      <c r="AP434" s="73">
        <f t="shared" si="55"/>
        <v>1</v>
      </c>
      <c r="AQ434" s="74">
        <f>IF(ISBLANK(G434),1,IFERROR(VLOOKUP(G434,Tipo!$C$12:$C$27,1,FALSE),"NO"))</f>
        <v>1</v>
      </c>
      <c r="AR434" s="73">
        <f t="shared" si="56"/>
        <v>1</v>
      </c>
      <c r="AS434" s="73">
        <f>IF(ISBLANK(K434),1,IFERROR(VLOOKUP(K434,Eje_Pilar_Prop!C416:C517,1,FALSE),"NO"))</f>
        <v>1</v>
      </c>
      <c r="AT434" s="73">
        <f t="shared" si="53"/>
        <v>1</v>
      </c>
      <c r="AU434" s="38">
        <f t="shared" si="57"/>
        <v>1</v>
      </c>
      <c r="AV434" s="73">
        <f t="shared" si="52"/>
        <v>1</v>
      </c>
    </row>
    <row r="435" spans="1:48" ht="45" customHeight="1">
      <c r="A435" s="57"/>
      <c r="B435" s="71"/>
      <c r="C435" s="121"/>
      <c r="D435" s="58"/>
      <c r="E435" s="75"/>
      <c r="F435" s="58"/>
      <c r="G435" s="59"/>
      <c r="H435" s="60"/>
      <c r="I435" s="61"/>
      <c r="J435" s="186"/>
      <c r="K435" s="62"/>
      <c r="L435" s="63" t="str">
        <f>IF(ISERROR(VLOOKUP(K435,Eje_Pilar_Prop!$C$2:$E$104,2,FALSE))," ",VLOOKUP(K435,Eje_Pilar_Prop!$C$2:$E$104,2,FALSE))</f>
        <v xml:space="preserve"> </v>
      </c>
      <c r="M435" s="63" t="str">
        <f>IF(ISERROR(VLOOKUP(K435,Eje_Pilar_Prop!$C$2:$E$104,3,FALSE))," ",VLOOKUP(K435,Eje_Pilar_Prop!$C$2:$E$104,3,FALSE))</f>
        <v xml:space="preserve"> </v>
      </c>
      <c r="N435" s="64"/>
      <c r="O435" s="173"/>
      <c r="P435" s="60"/>
      <c r="Q435" s="65"/>
      <c r="R435" s="66"/>
      <c r="S435" s="67"/>
      <c r="T435" s="68"/>
      <c r="U435" s="65"/>
      <c r="V435" s="69">
        <f t="shared" si="59"/>
        <v>0</v>
      </c>
      <c r="W435" s="135"/>
      <c r="X435" s="70"/>
      <c r="Y435" s="70"/>
      <c r="Z435" s="70"/>
      <c r="AA435" s="71"/>
      <c r="AB435" s="71"/>
      <c r="AC435" s="71"/>
      <c r="AD435" s="173"/>
      <c r="AE435" s="136"/>
      <c r="AF435" s="70"/>
      <c r="AG435" s="65"/>
      <c r="AH435" s="57"/>
      <c r="AI435" s="57"/>
      <c r="AJ435" s="57"/>
      <c r="AK435" s="57"/>
      <c r="AL435" s="72" t="str">
        <f t="shared" si="58"/>
        <v>-</v>
      </c>
      <c r="AN435" s="112">
        <f>IF(SUMPRODUCT((A$14:A435=A435)*(B$14:B435=B435)*(D$14:D435=D435))&gt;1,0,1)</f>
        <v>0</v>
      </c>
      <c r="AO435" s="73">
        <f t="shared" si="54"/>
        <v>1</v>
      </c>
      <c r="AP435" s="73">
        <f t="shared" si="55"/>
        <v>1</v>
      </c>
      <c r="AQ435" s="74">
        <f>IF(ISBLANK(G435),1,IFERROR(VLOOKUP(G435,Tipo!$C$12:$C$27,1,FALSE),"NO"))</f>
        <v>1</v>
      </c>
      <c r="AR435" s="73">
        <f t="shared" si="56"/>
        <v>1</v>
      </c>
      <c r="AS435" s="73">
        <f>IF(ISBLANK(K435),1,IFERROR(VLOOKUP(K435,Eje_Pilar_Prop!C417:C518,1,FALSE),"NO"))</f>
        <v>1</v>
      </c>
      <c r="AT435" s="73">
        <f t="shared" si="53"/>
        <v>1</v>
      </c>
      <c r="AU435" s="38">
        <f t="shared" si="57"/>
        <v>1</v>
      </c>
      <c r="AV435" s="73">
        <f t="shared" si="52"/>
        <v>1</v>
      </c>
    </row>
    <row r="436" spans="1:48" ht="45" customHeight="1">
      <c r="A436" s="57"/>
      <c r="B436" s="71"/>
      <c r="C436" s="121"/>
      <c r="D436" s="58"/>
      <c r="E436" s="75"/>
      <c r="F436" s="58"/>
      <c r="G436" s="59"/>
      <c r="H436" s="60"/>
      <c r="I436" s="61"/>
      <c r="J436" s="186"/>
      <c r="K436" s="62"/>
      <c r="L436" s="63" t="str">
        <f>IF(ISERROR(VLOOKUP(K436,Eje_Pilar_Prop!$C$2:$E$104,2,FALSE))," ",VLOOKUP(K436,Eje_Pilar_Prop!$C$2:$E$104,2,FALSE))</f>
        <v xml:space="preserve"> </v>
      </c>
      <c r="M436" s="63" t="str">
        <f>IF(ISERROR(VLOOKUP(K436,Eje_Pilar_Prop!$C$2:$E$104,3,FALSE))," ",VLOOKUP(K436,Eje_Pilar_Prop!$C$2:$E$104,3,FALSE))</f>
        <v xml:space="preserve"> </v>
      </c>
      <c r="N436" s="64"/>
      <c r="O436" s="173"/>
      <c r="P436" s="60"/>
      <c r="Q436" s="65"/>
      <c r="R436" s="66"/>
      <c r="S436" s="67"/>
      <c r="T436" s="68"/>
      <c r="U436" s="65"/>
      <c r="V436" s="69">
        <f t="shared" si="59"/>
        <v>0</v>
      </c>
      <c r="W436" s="135"/>
      <c r="X436" s="70"/>
      <c r="Y436" s="70"/>
      <c r="Z436" s="70"/>
      <c r="AA436" s="71"/>
      <c r="AB436" s="71"/>
      <c r="AC436" s="71"/>
      <c r="AD436" s="173"/>
      <c r="AE436" s="136"/>
      <c r="AF436" s="70"/>
      <c r="AG436" s="65"/>
      <c r="AH436" s="57"/>
      <c r="AI436" s="57"/>
      <c r="AJ436" s="57"/>
      <c r="AK436" s="57"/>
      <c r="AL436" s="72" t="str">
        <f t="shared" si="58"/>
        <v>-</v>
      </c>
      <c r="AN436" s="112">
        <f>IF(SUMPRODUCT((A$14:A436=A436)*(B$14:B436=B436)*(D$14:D436=D436))&gt;1,0,1)</f>
        <v>0</v>
      </c>
      <c r="AO436" s="73">
        <f t="shared" si="54"/>
        <v>1</v>
      </c>
      <c r="AP436" s="73">
        <f t="shared" si="55"/>
        <v>1</v>
      </c>
      <c r="AQ436" s="74">
        <f>IF(ISBLANK(G436),1,IFERROR(VLOOKUP(G436,Tipo!$C$12:$C$27,1,FALSE),"NO"))</f>
        <v>1</v>
      </c>
      <c r="AR436" s="73">
        <f t="shared" si="56"/>
        <v>1</v>
      </c>
      <c r="AS436" s="73">
        <f>IF(ISBLANK(K436),1,IFERROR(VLOOKUP(K436,Eje_Pilar_Prop!C418:C519,1,FALSE),"NO"))</f>
        <v>1</v>
      </c>
      <c r="AT436" s="73">
        <f t="shared" si="53"/>
        <v>1</v>
      </c>
      <c r="AU436" s="38">
        <f t="shared" si="57"/>
        <v>1</v>
      </c>
      <c r="AV436" s="73">
        <f t="shared" si="52"/>
        <v>1</v>
      </c>
    </row>
    <row r="437" spans="1:48" ht="45" customHeight="1">
      <c r="A437" s="57"/>
      <c r="B437" s="71"/>
      <c r="C437" s="121"/>
      <c r="D437" s="58"/>
      <c r="E437" s="75"/>
      <c r="F437" s="58"/>
      <c r="G437" s="59"/>
      <c r="H437" s="60"/>
      <c r="I437" s="61"/>
      <c r="J437" s="186"/>
      <c r="K437" s="62"/>
      <c r="L437" s="63" t="str">
        <f>IF(ISERROR(VLOOKUP(K437,Eje_Pilar_Prop!$C$2:$E$104,2,FALSE))," ",VLOOKUP(K437,Eje_Pilar_Prop!$C$2:$E$104,2,FALSE))</f>
        <v xml:space="preserve"> </v>
      </c>
      <c r="M437" s="63" t="str">
        <f>IF(ISERROR(VLOOKUP(K437,Eje_Pilar_Prop!$C$2:$E$104,3,FALSE))," ",VLOOKUP(K437,Eje_Pilar_Prop!$C$2:$E$104,3,FALSE))</f>
        <v xml:space="preserve"> </v>
      </c>
      <c r="N437" s="64"/>
      <c r="O437" s="173"/>
      <c r="P437" s="60"/>
      <c r="Q437" s="65"/>
      <c r="R437" s="66"/>
      <c r="S437" s="67"/>
      <c r="T437" s="68"/>
      <c r="U437" s="65"/>
      <c r="V437" s="69">
        <f t="shared" si="59"/>
        <v>0</v>
      </c>
      <c r="W437" s="135"/>
      <c r="X437" s="70"/>
      <c r="Y437" s="70"/>
      <c r="Z437" s="70"/>
      <c r="AA437" s="71"/>
      <c r="AB437" s="71"/>
      <c r="AC437" s="71"/>
      <c r="AD437" s="173"/>
      <c r="AE437" s="136"/>
      <c r="AF437" s="70"/>
      <c r="AG437" s="65"/>
      <c r="AH437" s="57"/>
      <c r="AI437" s="57"/>
      <c r="AJ437" s="57"/>
      <c r="AK437" s="57"/>
      <c r="AL437" s="72" t="str">
        <f t="shared" si="58"/>
        <v>-</v>
      </c>
      <c r="AN437" s="112">
        <f>IF(SUMPRODUCT((A$14:A437=A437)*(B$14:B437=B437)*(D$14:D437=D437))&gt;1,0,1)</f>
        <v>0</v>
      </c>
      <c r="AO437" s="73">
        <f t="shared" si="54"/>
        <v>1</v>
      </c>
      <c r="AP437" s="73">
        <f t="shared" si="55"/>
        <v>1</v>
      </c>
      <c r="AQ437" s="74">
        <f>IF(ISBLANK(G437),1,IFERROR(VLOOKUP(G437,Tipo!$C$12:$C$27,1,FALSE),"NO"))</f>
        <v>1</v>
      </c>
      <c r="AR437" s="73">
        <f t="shared" si="56"/>
        <v>1</v>
      </c>
      <c r="AS437" s="73">
        <f>IF(ISBLANK(K437),1,IFERROR(VLOOKUP(K437,Eje_Pilar_Prop!C419:C520,1,FALSE),"NO"))</f>
        <v>1</v>
      </c>
      <c r="AT437" s="73">
        <f t="shared" si="53"/>
        <v>1</v>
      </c>
      <c r="AU437" s="38">
        <f t="shared" si="57"/>
        <v>1</v>
      </c>
      <c r="AV437" s="73">
        <f t="shared" si="52"/>
        <v>1</v>
      </c>
    </row>
    <row r="438" spans="1:48" ht="45" customHeight="1">
      <c r="A438" s="57"/>
      <c r="B438" s="71"/>
      <c r="C438" s="121"/>
      <c r="D438" s="58"/>
      <c r="E438" s="75"/>
      <c r="F438" s="58"/>
      <c r="G438" s="59"/>
      <c r="H438" s="60"/>
      <c r="I438" s="61"/>
      <c r="J438" s="186"/>
      <c r="K438" s="62"/>
      <c r="L438" s="63" t="str">
        <f>IF(ISERROR(VLOOKUP(K438,Eje_Pilar_Prop!$C$2:$E$104,2,FALSE))," ",VLOOKUP(K438,Eje_Pilar_Prop!$C$2:$E$104,2,FALSE))</f>
        <v xml:space="preserve"> </v>
      </c>
      <c r="M438" s="63" t="str">
        <f>IF(ISERROR(VLOOKUP(K438,Eje_Pilar_Prop!$C$2:$E$104,3,FALSE))," ",VLOOKUP(K438,Eje_Pilar_Prop!$C$2:$E$104,3,FALSE))</f>
        <v xml:space="preserve"> </v>
      </c>
      <c r="N438" s="64"/>
      <c r="O438" s="173"/>
      <c r="P438" s="60"/>
      <c r="Q438" s="65"/>
      <c r="R438" s="66"/>
      <c r="S438" s="67"/>
      <c r="T438" s="68"/>
      <c r="U438" s="65"/>
      <c r="V438" s="69">
        <f t="shared" si="59"/>
        <v>0</v>
      </c>
      <c r="W438" s="135"/>
      <c r="X438" s="70"/>
      <c r="Y438" s="70"/>
      <c r="Z438" s="70"/>
      <c r="AA438" s="71"/>
      <c r="AB438" s="71"/>
      <c r="AC438" s="71"/>
      <c r="AD438" s="173"/>
      <c r="AE438" s="136"/>
      <c r="AF438" s="70"/>
      <c r="AG438" s="65"/>
      <c r="AH438" s="57"/>
      <c r="AI438" s="57"/>
      <c r="AJ438" s="57"/>
      <c r="AK438" s="57"/>
      <c r="AL438" s="72" t="str">
        <f t="shared" si="58"/>
        <v>-</v>
      </c>
      <c r="AN438" s="112">
        <f>IF(SUMPRODUCT((A$14:A438=A438)*(B$14:B438=B438)*(D$14:D438=D438))&gt;1,0,1)</f>
        <v>0</v>
      </c>
      <c r="AO438" s="73">
        <f t="shared" si="54"/>
        <v>1</v>
      </c>
      <c r="AP438" s="73">
        <f t="shared" si="55"/>
        <v>1</v>
      </c>
      <c r="AQ438" s="74">
        <f>IF(ISBLANK(G438),1,IFERROR(VLOOKUP(G438,Tipo!$C$12:$C$27,1,FALSE),"NO"))</f>
        <v>1</v>
      </c>
      <c r="AR438" s="73">
        <f t="shared" si="56"/>
        <v>1</v>
      </c>
      <c r="AS438" s="73">
        <f>IF(ISBLANK(K438),1,IFERROR(VLOOKUP(K438,Eje_Pilar_Prop!C420:C521,1,FALSE),"NO"))</f>
        <v>1</v>
      </c>
      <c r="AT438" s="73">
        <f t="shared" si="53"/>
        <v>1</v>
      </c>
      <c r="AU438" s="38">
        <f t="shared" si="57"/>
        <v>1</v>
      </c>
      <c r="AV438" s="73">
        <f t="shared" si="52"/>
        <v>1</v>
      </c>
    </row>
    <row r="439" spans="1:48" ht="45" customHeight="1">
      <c r="A439" s="57"/>
      <c r="B439" s="71"/>
      <c r="C439" s="121"/>
      <c r="D439" s="58"/>
      <c r="E439" s="75"/>
      <c r="F439" s="58"/>
      <c r="G439" s="59"/>
      <c r="H439" s="60"/>
      <c r="I439" s="61"/>
      <c r="J439" s="186"/>
      <c r="K439" s="62"/>
      <c r="L439" s="63" t="str">
        <f>IF(ISERROR(VLOOKUP(K439,Eje_Pilar_Prop!$C$2:$E$104,2,FALSE))," ",VLOOKUP(K439,Eje_Pilar_Prop!$C$2:$E$104,2,FALSE))</f>
        <v xml:space="preserve"> </v>
      </c>
      <c r="M439" s="63" t="str">
        <f>IF(ISERROR(VLOOKUP(K439,Eje_Pilar_Prop!$C$2:$E$104,3,FALSE))," ",VLOOKUP(K439,Eje_Pilar_Prop!$C$2:$E$104,3,FALSE))</f>
        <v xml:space="preserve"> </v>
      </c>
      <c r="N439" s="64"/>
      <c r="O439" s="173"/>
      <c r="P439" s="60"/>
      <c r="Q439" s="65"/>
      <c r="R439" s="66"/>
      <c r="S439" s="67"/>
      <c r="T439" s="68"/>
      <c r="U439" s="65"/>
      <c r="V439" s="69">
        <f t="shared" si="59"/>
        <v>0</v>
      </c>
      <c r="W439" s="135"/>
      <c r="X439" s="70"/>
      <c r="Y439" s="70"/>
      <c r="Z439" s="70"/>
      <c r="AA439" s="71"/>
      <c r="AB439" s="71"/>
      <c r="AC439" s="71"/>
      <c r="AD439" s="173"/>
      <c r="AE439" s="136"/>
      <c r="AF439" s="70"/>
      <c r="AG439" s="65"/>
      <c r="AH439" s="57"/>
      <c r="AI439" s="57"/>
      <c r="AJ439" s="57"/>
      <c r="AK439" s="57"/>
      <c r="AL439" s="72" t="str">
        <f t="shared" si="58"/>
        <v>-</v>
      </c>
      <c r="AN439" s="112">
        <f>IF(SUMPRODUCT((A$14:A439=A439)*(B$14:B439=B439)*(D$14:D439=D439))&gt;1,0,1)</f>
        <v>0</v>
      </c>
      <c r="AO439" s="73">
        <f t="shared" si="54"/>
        <v>1</v>
      </c>
      <c r="AP439" s="73">
        <f t="shared" si="55"/>
        <v>1</v>
      </c>
      <c r="AQ439" s="74">
        <f>IF(ISBLANK(G439),1,IFERROR(VLOOKUP(G439,Tipo!$C$12:$C$27,1,FALSE),"NO"))</f>
        <v>1</v>
      </c>
      <c r="AR439" s="73">
        <f t="shared" si="56"/>
        <v>1</v>
      </c>
      <c r="AS439" s="73">
        <f>IF(ISBLANK(K439),1,IFERROR(VLOOKUP(K439,Eje_Pilar_Prop!C421:C522,1,FALSE),"NO"))</f>
        <v>1</v>
      </c>
      <c r="AT439" s="73">
        <f t="shared" si="53"/>
        <v>1</v>
      </c>
      <c r="AU439" s="38">
        <f t="shared" si="57"/>
        <v>1</v>
      </c>
      <c r="AV439" s="73">
        <f t="shared" si="52"/>
        <v>1</v>
      </c>
    </row>
    <row r="440" spans="1:48" ht="45" customHeight="1">
      <c r="A440" s="57"/>
      <c r="B440" s="71"/>
      <c r="C440" s="121"/>
      <c r="D440" s="58"/>
      <c r="E440" s="75"/>
      <c r="F440" s="58"/>
      <c r="G440" s="59"/>
      <c r="H440" s="60"/>
      <c r="I440" s="61"/>
      <c r="J440" s="186"/>
      <c r="K440" s="62"/>
      <c r="L440" s="63" t="str">
        <f>IF(ISERROR(VLOOKUP(K440,Eje_Pilar_Prop!$C$2:$E$104,2,FALSE))," ",VLOOKUP(K440,Eje_Pilar_Prop!$C$2:$E$104,2,FALSE))</f>
        <v xml:space="preserve"> </v>
      </c>
      <c r="M440" s="63" t="str">
        <f>IF(ISERROR(VLOOKUP(K440,Eje_Pilar_Prop!$C$2:$E$104,3,FALSE))," ",VLOOKUP(K440,Eje_Pilar_Prop!$C$2:$E$104,3,FALSE))</f>
        <v xml:space="preserve"> </v>
      </c>
      <c r="N440" s="64"/>
      <c r="O440" s="173"/>
      <c r="P440" s="60"/>
      <c r="Q440" s="65"/>
      <c r="R440" s="66"/>
      <c r="S440" s="67"/>
      <c r="T440" s="68"/>
      <c r="U440" s="65"/>
      <c r="V440" s="69">
        <f t="shared" si="59"/>
        <v>0</v>
      </c>
      <c r="W440" s="135"/>
      <c r="X440" s="70"/>
      <c r="Y440" s="70"/>
      <c r="Z440" s="70"/>
      <c r="AA440" s="71"/>
      <c r="AB440" s="71"/>
      <c r="AC440" s="71"/>
      <c r="AD440" s="173"/>
      <c r="AE440" s="136"/>
      <c r="AF440" s="70"/>
      <c r="AG440" s="65"/>
      <c r="AH440" s="57"/>
      <c r="AI440" s="57"/>
      <c r="AJ440" s="57"/>
      <c r="AK440" s="57"/>
      <c r="AL440" s="72" t="str">
        <f t="shared" si="58"/>
        <v>-</v>
      </c>
      <c r="AN440" s="112">
        <f>IF(SUMPRODUCT((A$14:A440=A440)*(B$14:B440=B440)*(D$14:D440=D440))&gt;1,0,1)</f>
        <v>0</v>
      </c>
      <c r="AO440" s="73">
        <f t="shared" si="54"/>
        <v>1</v>
      </c>
      <c r="AP440" s="73">
        <f t="shared" si="55"/>
        <v>1</v>
      </c>
      <c r="AQ440" s="74">
        <f>IF(ISBLANK(G440),1,IFERROR(VLOOKUP(G440,Tipo!$C$12:$C$27,1,FALSE),"NO"))</f>
        <v>1</v>
      </c>
      <c r="AR440" s="73">
        <f t="shared" si="56"/>
        <v>1</v>
      </c>
      <c r="AS440" s="73">
        <f>IF(ISBLANK(K440),1,IFERROR(VLOOKUP(K440,Eje_Pilar_Prop!C422:C523,1,FALSE),"NO"))</f>
        <v>1</v>
      </c>
      <c r="AT440" s="73">
        <f t="shared" si="53"/>
        <v>1</v>
      </c>
      <c r="AU440" s="38">
        <f t="shared" si="57"/>
        <v>1</v>
      </c>
      <c r="AV440" s="73">
        <f t="shared" si="52"/>
        <v>1</v>
      </c>
    </row>
    <row r="441" spans="1:48" ht="45" customHeight="1">
      <c r="A441" s="57"/>
      <c r="B441" s="71"/>
      <c r="C441" s="121"/>
      <c r="D441" s="58"/>
      <c r="E441" s="75"/>
      <c r="F441" s="58"/>
      <c r="G441" s="59"/>
      <c r="H441" s="60"/>
      <c r="I441" s="61"/>
      <c r="J441" s="186"/>
      <c r="K441" s="62"/>
      <c r="L441" s="63" t="str">
        <f>IF(ISERROR(VLOOKUP(K441,Eje_Pilar_Prop!$C$2:$E$104,2,FALSE))," ",VLOOKUP(K441,Eje_Pilar_Prop!$C$2:$E$104,2,FALSE))</f>
        <v xml:space="preserve"> </v>
      </c>
      <c r="M441" s="63" t="str">
        <f>IF(ISERROR(VLOOKUP(K441,Eje_Pilar_Prop!$C$2:$E$104,3,FALSE))," ",VLOOKUP(K441,Eje_Pilar_Prop!$C$2:$E$104,3,FALSE))</f>
        <v xml:space="preserve"> </v>
      </c>
      <c r="N441" s="64"/>
      <c r="O441" s="173"/>
      <c r="P441" s="60"/>
      <c r="Q441" s="65"/>
      <c r="R441" s="66"/>
      <c r="S441" s="67"/>
      <c r="T441" s="68"/>
      <c r="U441" s="65"/>
      <c r="V441" s="69">
        <f t="shared" si="59"/>
        <v>0</v>
      </c>
      <c r="W441" s="135"/>
      <c r="X441" s="70"/>
      <c r="Y441" s="70"/>
      <c r="Z441" s="70"/>
      <c r="AA441" s="71"/>
      <c r="AB441" s="71"/>
      <c r="AC441" s="71"/>
      <c r="AD441" s="173"/>
      <c r="AE441" s="136"/>
      <c r="AF441" s="70"/>
      <c r="AG441" s="65"/>
      <c r="AH441" s="57"/>
      <c r="AI441" s="57"/>
      <c r="AJ441" s="57"/>
      <c r="AK441" s="57"/>
      <c r="AL441" s="72" t="str">
        <f t="shared" si="58"/>
        <v>-</v>
      </c>
      <c r="AN441" s="112">
        <f>IF(SUMPRODUCT((A$14:A441=A441)*(B$14:B441=B441)*(D$14:D441=D441))&gt;1,0,1)</f>
        <v>0</v>
      </c>
      <c r="AO441" s="73">
        <f t="shared" si="54"/>
        <v>1</v>
      </c>
      <c r="AP441" s="73">
        <f t="shared" si="55"/>
        <v>1</v>
      </c>
      <c r="AQ441" s="74">
        <f>IF(ISBLANK(G441),1,IFERROR(VLOOKUP(G441,Tipo!$C$12:$C$27,1,FALSE),"NO"))</f>
        <v>1</v>
      </c>
      <c r="AR441" s="73">
        <f t="shared" si="56"/>
        <v>1</v>
      </c>
      <c r="AS441" s="73">
        <f>IF(ISBLANK(K441),1,IFERROR(VLOOKUP(K441,Eje_Pilar_Prop!C423:C524,1,FALSE),"NO"))</f>
        <v>1</v>
      </c>
      <c r="AT441" s="73">
        <f t="shared" si="53"/>
        <v>1</v>
      </c>
      <c r="AU441" s="38">
        <f t="shared" si="57"/>
        <v>1</v>
      </c>
      <c r="AV441" s="73">
        <f t="shared" si="52"/>
        <v>1</v>
      </c>
    </row>
    <row r="442" spans="1:48" ht="45" customHeight="1">
      <c r="A442" s="57"/>
      <c r="B442" s="71"/>
      <c r="C442" s="121"/>
      <c r="D442" s="58"/>
      <c r="E442" s="75"/>
      <c r="F442" s="58"/>
      <c r="G442" s="59"/>
      <c r="H442" s="60"/>
      <c r="I442" s="61"/>
      <c r="J442" s="186"/>
      <c r="K442" s="62"/>
      <c r="L442" s="63" t="str">
        <f>IF(ISERROR(VLOOKUP(K442,Eje_Pilar_Prop!$C$2:$E$104,2,FALSE))," ",VLOOKUP(K442,Eje_Pilar_Prop!$C$2:$E$104,2,FALSE))</f>
        <v xml:space="preserve"> </v>
      </c>
      <c r="M442" s="63" t="str">
        <f>IF(ISERROR(VLOOKUP(K442,Eje_Pilar_Prop!$C$2:$E$104,3,FALSE))," ",VLOOKUP(K442,Eje_Pilar_Prop!$C$2:$E$104,3,FALSE))</f>
        <v xml:space="preserve"> </v>
      </c>
      <c r="N442" s="64"/>
      <c r="O442" s="173"/>
      <c r="P442" s="60"/>
      <c r="Q442" s="65"/>
      <c r="R442" s="66"/>
      <c r="S442" s="67"/>
      <c r="T442" s="68"/>
      <c r="U442" s="65"/>
      <c r="V442" s="69">
        <f t="shared" si="59"/>
        <v>0</v>
      </c>
      <c r="W442" s="135"/>
      <c r="X442" s="70"/>
      <c r="Y442" s="70"/>
      <c r="Z442" s="70"/>
      <c r="AA442" s="71"/>
      <c r="AB442" s="71"/>
      <c r="AC442" s="71"/>
      <c r="AD442" s="173"/>
      <c r="AE442" s="136"/>
      <c r="AF442" s="70"/>
      <c r="AG442" s="65"/>
      <c r="AH442" s="57"/>
      <c r="AI442" s="57"/>
      <c r="AJ442" s="57"/>
      <c r="AK442" s="57"/>
      <c r="AL442" s="72" t="str">
        <f t="shared" si="58"/>
        <v>-</v>
      </c>
      <c r="AN442" s="112">
        <f>IF(SUMPRODUCT((A$14:A442=A442)*(B$14:B442=B442)*(D$14:D442=D442))&gt;1,0,1)</f>
        <v>0</v>
      </c>
      <c r="AO442" s="73">
        <f t="shared" si="54"/>
        <v>1</v>
      </c>
      <c r="AP442" s="73">
        <f t="shared" si="55"/>
        <v>1</v>
      </c>
      <c r="AQ442" s="74">
        <f>IF(ISBLANK(G442),1,IFERROR(VLOOKUP(G442,Tipo!$C$12:$C$27,1,FALSE),"NO"))</f>
        <v>1</v>
      </c>
      <c r="AR442" s="73">
        <f t="shared" si="56"/>
        <v>1</v>
      </c>
      <c r="AS442" s="73">
        <f>IF(ISBLANK(K442),1,IFERROR(VLOOKUP(K442,Eje_Pilar_Prop!C424:C525,1,FALSE),"NO"))</f>
        <v>1</v>
      </c>
      <c r="AT442" s="73">
        <f t="shared" si="53"/>
        <v>1</v>
      </c>
      <c r="AU442" s="38">
        <f t="shared" si="57"/>
        <v>1</v>
      </c>
      <c r="AV442" s="73">
        <f t="shared" si="52"/>
        <v>1</v>
      </c>
    </row>
    <row r="443" spans="1:48" ht="45" customHeight="1">
      <c r="A443" s="57"/>
      <c r="B443" s="71"/>
      <c r="C443" s="121"/>
      <c r="D443" s="58"/>
      <c r="E443" s="75"/>
      <c r="F443" s="58"/>
      <c r="G443" s="59"/>
      <c r="H443" s="60"/>
      <c r="I443" s="61"/>
      <c r="J443" s="186"/>
      <c r="K443" s="62"/>
      <c r="L443" s="63" t="str">
        <f>IF(ISERROR(VLOOKUP(K443,Eje_Pilar_Prop!$C$2:$E$104,2,FALSE))," ",VLOOKUP(K443,Eje_Pilar_Prop!$C$2:$E$104,2,FALSE))</f>
        <v xml:space="preserve"> </v>
      </c>
      <c r="M443" s="63" t="str">
        <f>IF(ISERROR(VLOOKUP(K443,Eje_Pilar_Prop!$C$2:$E$104,3,FALSE))," ",VLOOKUP(K443,Eje_Pilar_Prop!$C$2:$E$104,3,FALSE))</f>
        <v xml:space="preserve"> </v>
      </c>
      <c r="N443" s="64"/>
      <c r="O443" s="173"/>
      <c r="P443" s="60"/>
      <c r="Q443" s="65"/>
      <c r="R443" s="66"/>
      <c r="S443" s="67"/>
      <c r="T443" s="68"/>
      <c r="U443" s="65"/>
      <c r="V443" s="69">
        <f t="shared" si="59"/>
        <v>0</v>
      </c>
      <c r="W443" s="135"/>
      <c r="X443" s="70"/>
      <c r="Y443" s="70"/>
      <c r="Z443" s="70"/>
      <c r="AA443" s="71"/>
      <c r="AB443" s="71"/>
      <c r="AC443" s="71"/>
      <c r="AD443" s="173"/>
      <c r="AE443" s="136"/>
      <c r="AF443" s="70"/>
      <c r="AG443" s="65"/>
      <c r="AH443" s="57"/>
      <c r="AI443" s="57"/>
      <c r="AJ443" s="57"/>
      <c r="AK443" s="57"/>
      <c r="AL443" s="72" t="str">
        <f t="shared" si="58"/>
        <v>-</v>
      </c>
      <c r="AN443" s="112">
        <f>IF(SUMPRODUCT((A$14:A443=A443)*(B$14:B443=B443)*(D$14:D443=D443))&gt;1,0,1)</f>
        <v>0</v>
      </c>
      <c r="AO443" s="73">
        <f t="shared" si="54"/>
        <v>1</v>
      </c>
      <c r="AP443" s="73">
        <f t="shared" si="55"/>
        <v>1</v>
      </c>
      <c r="AQ443" s="74">
        <f>IF(ISBLANK(G443),1,IFERROR(VLOOKUP(G443,Tipo!$C$12:$C$27,1,FALSE),"NO"))</f>
        <v>1</v>
      </c>
      <c r="AR443" s="73">
        <f t="shared" si="56"/>
        <v>1</v>
      </c>
      <c r="AS443" s="73">
        <f>IF(ISBLANK(K443),1,IFERROR(VLOOKUP(K443,Eje_Pilar_Prop!C425:C526,1,FALSE),"NO"))</f>
        <v>1</v>
      </c>
      <c r="AT443" s="73">
        <f t="shared" si="53"/>
        <v>1</v>
      </c>
      <c r="AU443" s="38">
        <f t="shared" si="57"/>
        <v>1</v>
      </c>
      <c r="AV443" s="73">
        <f t="shared" si="52"/>
        <v>1</v>
      </c>
    </row>
    <row r="444" spans="1:48" ht="45" customHeight="1">
      <c r="A444" s="57"/>
      <c r="B444" s="71"/>
      <c r="C444" s="121"/>
      <c r="D444" s="58"/>
      <c r="E444" s="75"/>
      <c r="F444" s="58"/>
      <c r="G444" s="59"/>
      <c r="H444" s="60"/>
      <c r="I444" s="61"/>
      <c r="J444" s="186"/>
      <c r="K444" s="62"/>
      <c r="L444" s="63" t="str">
        <f>IF(ISERROR(VLOOKUP(K444,Eje_Pilar_Prop!$C$2:$E$104,2,FALSE))," ",VLOOKUP(K444,Eje_Pilar_Prop!$C$2:$E$104,2,FALSE))</f>
        <v xml:space="preserve"> </v>
      </c>
      <c r="M444" s="63" t="str">
        <f>IF(ISERROR(VLOOKUP(K444,Eje_Pilar_Prop!$C$2:$E$104,3,FALSE))," ",VLOOKUP(K444,Eje_Pilar_Prop!$C$2:$E$104,3,FALSE))</f>
        <v xml:space="preserve"> </v>
      </c>
      <c r="N444" s="64"/>
      <c r="O444" s="173"/>
      <c r="P444" s="60"/>
      <c r="Q444" s="65"/>
      <c r="R444" s="66"/>
      <c r="S444" s="67"/>
      <c r="T444" s="68"/>
      <c r="U444" s="65"/>
      <c r="V444" s="69">
        <f t="shared" si="59"/>
        <v>0</v>
      </c>
      <c r="W444" s="135"/>
      <c r="X444" s="70"/>
      <c r="Y444" s="70"/>
      <c r="Z444" s="70"/>
      <c r="AA444" s="71"/>
      <c r="AB444" s="71"/>
      <c r="AC444" s="71"/>
      <c r="AD444" s="173"/>
      <c r="AE444" s="136"/>
      <c r="AF444" s="70"/>
      <c r="AG444" s="65"/>
      <c r="AH444" s="57"/>
      <c r="AI444" s="57"/>
      <c r="AJ444" s="57"/>
      <c r="AK444" s="57"/>
      <c r="AL444" s="72" t="str">
        <f t="shared" si="58"/>
        <v>-</v>
      </c>
      <c r="AN444" s="112">
        <f>IF(SUMPRODUCT((A$14:A444=A444)*(B$14:B444=B444)*(D$14:D444=D444))&gt;1,0,1)</f>
        <v>0</v>
      </c>
      <c r="AO444" s="73">
        <f t="shared" si="54"/>
        <v>1</v>
      </c>
      <c r="AP444" s="73">
        <f t="shared" si="55"/>
        <v>1</v>
      </c>
      <c r="AQ444" s="74">
        <f>IF(ISBLANK(G444),1,IFERROR(VLOOKUP(G444,Tipo!$C$12:$C$27,1,FALSE),"NO"))</f>
        <v>1</v>
      </c>
      <c r="AR444" s="73">
        <f t="shared" si="56"/>
        <v>1</v>
      </c>
      <c r="AS444" s="73">
        <f>IF(ISBLANK(K444),1,IFERROR(VLOOKUP(K444,Eje_Pilar_Prop!C426:C527,1,FALSE),"NO"))</f>
        <v>1</v>
      </c>
      <c r="AT444" s="73">
        <f t="shared" si="53"/>
        <v>1</v>
      </c>
      <c r="AU444" s="38">
        <f t="shared" si="57"/>
        <v>1</v>
      </c>
      <c r="AV444" s="73">
        <f t="shared" si="52"/>
        <v>1</v>
      </c>
    </row>
    <row r="445" spans="1:48" ht="45" customHeight="1">
      <c r="A445" s="57"/>
      <c r="B445" s="71"/>
      <c r="C445" s="121"/>
      <c r="D445" s="58"/>
      <c r="E445" s="75"/>
      <c r="F445" s="58"/>
      <c r="G445" s="59"/>
      <c r="H445" s="60"/>
      <c r="I445" s="61"/>
      <c r="J445" s="186"/>
      <c r="K445" s="62"/>
      <c r="L445" s="63" t="str">
        <f>IF(ISERROR(VLOOKUP(K445,Eje_Pilar_Prop!$C$2:$E$104,2,FALSE))," ",VLOOKUP(K445,Eje_Pilar_Prop!$C$2:$E$104,2,FALSE))</f>
        <v xml:space="preserve"> </v>
      </c>
      <c r="M445" s="63" t="str">
        <f>IF(ISERROR(VLOOKUP(K445,Eje_Pilar_Prop!$C$2:$E$104,3,FALSE))," ",VLOOKUP(K445,Eje_Pilar_Prop!$C$2:$E$104,3,FALSE))</f>
        <v xml:space="preserve"> </v>
      </c>
      <c r="N445" s="64"/>
      <c r="O445" s="173"/>
      <c r="P445" s="60"/>
      <c r="Q445" s="65"/>
      <c r="R445" s="66"/>
      <c r="S445" s="67"/>
      <c r="T445" s="68"/>
      <c r="U445" s="65"/>
      <c r="V445" s="69">
        <f t="shared" si="59"/>
        <v>0</v>
      </c>
      <c r="W445" s="135"/>
      <c r="X445" s="70"/>
      <c r="Y445" s="70"/>
      <c r="Z445" s="70"/>
      <c r="AA445" s="71"/>
      <c r="AB445" s="71"/>
      <c r="AC445" s="71"/>
      <c r="AD445" s="173"/>
      <c r="AE445" s="136"/>
      <c r="AF445" s="70"/>
      <c r="AG445" s="65"/>
      <c r="AH445" s="57"/>
      <c r="AI445" s="57"/>
      <c r="AJ445" s="57"/>
      <c r="AK445" s="57"/>
      <c r="AL445" s="72" t="str">
        <f t="shared" si="58"/>
        <v>-</v>
      </c>
      <c r="AN445" s="112">
        <f>IF(SUMPRODUCT((A$14:A445=A445)*(B$14:B445=B445)*(D$14:D445=D445))&gt;1,0,1)</f>
        <v>0</v>
      </c>
      <c r="AO445" s="73">
        <f t="shared" si="54"/>
        <v>1</v>
      </c>
      <c r="AP445" s="73">
        <f t="shared" si="55"/>
        <v>1</v>
      </c>
      <c r="AQ445" s="74">
        <f>IF(ISBLANK(G445),1,IFERROR(VLOOKUP(G445,Tipo!$C$12:$C$27,1,FALSE),"NO"))</f>
        <v>1</v>
      </c>
      <c r="AR445" s="73">
        <f t="shared" si="56"/>
        <v>1</v>
      </c>
      <c r="AS445" s="73">
        <f>IF(ISBLANK(K445),1,IFERROR(VLOOKUP(K445,Eje_Pilar_Prop!C427:C528,1,FALSE),"NO"))</f>
        <v>1</v>
      </c>
      <c r="AT445" s="73">
        <f t="shared" si="53"/>
        <v>1</v>
      </c>
      <c r="AU445" s="38">
        <f t="shared" si="57"/>
        <v>1</v>
      </c>
      <c r="AV445" s="73">
        <f t="shared" si="52"/>
        <v>1</v>
      </c>
    </row>
    <row r="446" spans="1:48" ht="45" customHeight="1">
      <c r="A446" s="57"/>
      <c r="B446" s="71"/>
      <c r="C446" s="121"/>
      <c r="D446" s="58"/>
      <c r="E446" s="75"/>
      <c r="F446" s="58"/>
      <c r="G446" s="59"/>
      <c r="H446" s="60"/>
      <c r="I446" s="61"/>
      <c r="J446" s="186"/>
      <c r="K446" s="62"/>
      <c r="L446" s="63" t="str">
        <f>IF(ISERROR(VLOOKUP(K446,Eje_Pilar_Prop!$C$2:$E$104,2,FALSE))," ",VLOOKUP(K446,Eje_Pilar_Prop!$C$2:$E$104,2,FALSE))</f>
        <v xml:space="preserve"> </v>
      </c>
      <c r="M446" s="63" t="str">
        <f>IF(ISERROR(VLOOKUP(K446,Eje_Pilar_Prop!$C$2:$E$104,3,FALSE))," ",VLOOKUP(K446,Eje_Pilar_Prop!$C$2:$E$104,3,FALSE))</f>
        <v xml:space="preserve"> </v>
      </c>
      <c r="N446" s="64"/>
      <c r="O446" s="173"/>
      <c r="P446" s="60"/>
      <c r="Q446" s="65"/>
      <c r="R446" s="66"/>
      <c r="S446" s="67"/>
      <c r="T446" s="68"/>
      <c r="U446" s="65"/>
      <c r="V446" s="69">
        <f t="shared" si="59"/>
        <v>0</v>
      </c>
      <c r="W446" s="135"/>
      <c r="X446" s="70"/>
      <c r="Y446" s="70"/>
      <c r="Z446" s="70"/>
      <c r="AA446" s="71"/>
      <c r="AB446" s="71"/>
      <c r="AC446" s="71"/>
      <c r="AD446" s="173"/>
      <c r="AE446" s="136"/>
      <c r="AF446" s="70"/>
      <c r="AG446" s="65"/>
      <c r="AH446" s="57"/>
      <c r="AI446" s="57"/>
      <c r="AJ446" s="57"/>
      <c r="AK446" s="57"/>
      <c r="AL446" s="72" t="str">
        <f t="shared" si="58"/>
        <v>-</v>
      </c>
      <c r="AN446" s="112">
        <f>IF(SUMPRODUCT((A$14:A446=A446)*(B$14:B446=B446)*(D$14:D446=D446))&gt;1,0,1)</f>
        <v>0</v>
      </c>
      <c r="AO446" s="73">
        <f t="shared" si="54"/>
        <v>1</v>
      </c>
      <c r="AP446" s="73">
        <f t="shared" si="55"/>
        <v>1</v>
      </c>
      <c r="AQ446" s="74">
        <f>IF(ISBLANK(G446),1,IFERROR(VLOOKUP(G446,Tipo!$C$12:$C$27,1,FALSE),"NO"))</f>
        <v>1</v>
      </c>
      <c r="AR446" s="73">
        <f t="shared" si="56"/>
        <v>1</v>
      </c>
      <c r="AS446" s="73">
        <f>IF(ISBLANK(K446),1,IFERROR(VLOOKUP(K446,Eje_Pilar_Prop!C428:C529,1,FALSE),"NO"))</f>
        <v>1</v>
      </c>
      <c r="AT446" s="73">
        <f t="shared" si="53"/>
        <v>1</v>
      </c>
      <c r="AU446" s="38">
        <f t="shared" si="57"/>
        <v>1</v>
      </c>
      <c r="AV446" s="73">
        <f t="shared" si="52"/>
        <v>1</v>
      </c>
    </row>
    <row r="447" spans="1:48" ht="45" customHeight="1">
      <c r="A447" s="57"/>
      <c r="B447" s="71"/>
      <c r="C447" s="121"/>
      <c r="D447" s="58"/>
      <c r="E447" s="75"/>
      <c r="F447" s="58"/>
      <c r="G447" s="59"/>
      <c r="H447" s="60"/>
      <c r="I447" s="61"/>
      <c r="J447" s="186"/>
      <c r="K447" s="62"/>
      <c r="L447" s="63" t="str">
        <f>IF(ISERROR(VLOOKUP(K447,Eje_Pilar_Prop!$C$2:$E$104,2,FALSE))," ",VLOOKUP(K447,Eje_Pilar_Prop!$C$2:$E$104,2,FALSE))</f>
        <v xml:space="preserve"> </v>
      </c>
      <c r="M447" s="63" t="str">
        <f>IF(ISERROR(VLOOKUP(K447,Eje_Pilar_Prop!$C$2:$E$104,3,FALSE))," ",VLOOKUP(K447,Eje_Pilar_Prop!$C$2:$E$104,3,FALSE))</f>
        <v xml:space="preserve"> </v>
      </c>
      <c r="N447" s="64"/>
      <c r="O447" s="173"/>
      <c r="P447" s="60"/>
      <c r="Q447" s="65"/>
      <c r="R447" s="66"/>
      <c r="S447" s="67"/>
      <c r="T447" s="68"/>
      <c r="U447" s="65"/>
      <c r="V447" s="69">
        <f t="shared" si="59"/>
        <v>0</v>
      </c>
      <c r="W447" s="135"/>
      <c r="X447" s="70"/>
      <c r="Y447" s="70"/>
      <c r="Z447" s="70"/>
      <c r="AA447" s="71"/>
      <c r="AB447" s="71"/>
      <c r="AC447" s="71"/>
      <c r="AD447" s="173"/>
      <c r="AE447" s="136"/>
      <c r="AF447" s="70"/>
      <c r="AG447" s="65"/>
      <c r="AH447" s="57"/>
      <c r="AI447" s="57"/>
      <c r="AJ447" s="57"/>
      <c r="AK447" s="57"/>
      <c r="AL447" s="72" t="str">
        <f t="shared" si="58"/>
        <v>-</v>
      </c>
      <c r="AN447" s="112">
        <f>IF(SUMPRODUCT((A$14:A447=A447)*(B$14:B447=B447)*(D$14:D447=D447))&gt;1,0,1)</f>
        <v>0</v>
      </c>
      <c r="AO447" s="73">
        <f t="shared" si="54"/>
        <v>1</v>
      </c>
      <c r="AP447" s="73">
        <f t="shared" si="55"/>
        <v>1</v>
      </c>
      <c r="AQ447" s="74">
        <f>IF(ISBLANK(G447),1,IFERROR(VLOOKUP(G447,Tipo!$C$12:$C$27,1,FALSE),"NO"))</f>
        <v>1</v>
      </c>
      <c r="AR447" s="73">
        <f t="shared" si="56"/>
        <v>1</v>
      </c>
      <c r="AS447" s="73">
        <f>IF(ISBLANK(K447),1,IFERROR(VLOOKUP(K447,Eje_Pilar_Prop!C429:C530,1,FALSE),"NO"))</f>
        <v>1</v>
      </c>
      <c r="AT447" s="73">
        <f t="shared" si="53"/>
        <v>1</v>
      </c>
      <c r="AU447" s="38">
        <f t="shared" si="57"/>
        <v>1</v>
      </c>
      <c r="AV447" s="73">
        <f t="shared" si="52"/>
        <v>1</v>
      </c>
    </row>
    <row r="448" spans="1:48" ht="45" customHeight="1">
      <c r="A448" s="57"/>
      <c r="B448" s="71"/>
      <c r="C448" s="121"/>
      <c r="D448" s="58"/>
      <c r="E448" s="75"/>
      <c r="F448" s="58"/>
      <c r="G448" s="59"/>
      <c r="H448" s="60"/>
      <c r="I448" s="61"/>
      <c r="J448" s="186"/>
      <c r="K448" s="62"/>
      <c r="L448" s="63" t="str">
        <f>IF(ISERROR(VLOOKUP(K448,Eje_Pilar_Prop!$C$2:$E$104,2,FALSE))," ",VLOOKUP(K448,Eje_Pilar_Prop!$C$2:$E$104,2,FALSE))</f>
        <v xml:space="preserve"> </v>
      </c>
      <c r="M448" s="63" t="str">
        <f>IF(ISERROR(VLOOKUP(K448,Eje_Pilar_Prop!$C$2:$E$104,3,FALSE))," ",VLOOKUP(K448,Eje_Pilar_Prop!$C$2:$E$104,3,FALSE))</f>
        <v xml:space="preserve"> </v>
      </c>
      <c r="N448" s="64"/>
      <c r="O448" s="173"/>
      <c r="P448" s="60"/>
      <c r="Q448" s="65"/>
      <c r="R448" s="66"/>
      <c r="S448" s="67"/>
      <c r="T448" s="68"/>
      <c r="U448" s="65"/>
      <c r="V448" s="69">
        <f t="shared" si="59"/>
        <v>0</v>
      </c>
      <c r="W448" s="135"/>
      <c r="X448" s="70"/>
      <c r="Y448" s="70"/>
      <c r="Z448" s="70"/>
      <c r="AA448" s="71"/>
      <c r="AB448" s="71"/>
      <c r="AC448" s="71"/>
      <c r="AD448" s="173"/>
      <c r="AE448" s="136"/>
      <c r="AF448" s="70"/>
      <c r="AG448" s="65"/>
      <c r="AH448" s="57"/>
      <c r="AI448" s="57"/>
      <c r="AJ448" s="57"/>
      <c r="AK448" s="57"/>
      <c r="AL448" s="72" t="str">
        <f t="shared" si="58"/>
        <v>-</v>
      </c>
      <c r="AN448" s="112">
        <f>IF(SUMPRODUCT((A$14:A448=A448)*(B$14:B448=B448)*(D$14:D448=D448))&gt;1,0,1)</f>
        <v>0</v>
      </c>
      <c r="AO448" s="73">
        <f t="shared" si="54"/>
        <v>1</v>
      </c>
      <c r="AP448" s="73">
        <f t="shared" si="55"/>
        <v>1</v>
      </c>
      <c r="AQ448" s="74">
        <f>IF(ISBLANK(G448),1,IFERROR(VLOOKUP(G448,Tipo!$C$12:$C$27,1,FALSE),"NO"))</f>
        <v>1</v>
      </c>
      <c r="AR448" s="73">
        <f t="shared" si="56"/>
        <v>1</v>
      </c>
      <c r="AS448" s="73">
        <f>IF(ISBLANK(K448),1,IFERROR(VLOOKUP(K448,Eje_Pilar_Prop!C430:C531,1,FALSE),"NO"))</f>
        <v>1</v>
      </c>
      <c r="AT448" s="73">
        <f t="shared" si="53"/>
        <v>1</v>
      </c>
      <c r="AU448" s="38">
        <f t="shared" si="57"/>
        <v>1</v>
      </c>
      <c r="AV448" s="73">
        <f t="shared" si="52"/>
        <v>1</v>
      </c>
    </row>
    <row r="449" spans="1:48" ht="45" customHeight="1">
      <c r="A449" s="57"/>
      <c r="B449" s="71"/>
      <c r="C449" s="121"/>
      <c r="D449" s="58"/>
      <c r="E449" s="75"/>
      <c r="F449" s="58"/>
      <c r="G449" s="59"/>
      <c r="H449" s="60"/>
      <c r="I449" s="61"/>
      <c r="J449" s="186"/>
      <c r="K449" s="62"/>
      <c r="L449" s="63" t="str">
        <f>IF(ISERROR(VLOOKUP(K449,Eje_Pilar_Prop!$C$2:$E$104,2,FALSE))," ",VLOOKUP(K449,Eje_Pilar_Prop!$C$2:$E$104,2,FALSE))</f>
        <v xml:space="preserve"> </v>
      </c>
      <c r="M449" s="63" t="str">
        <f>IF(ISERROR(VLOOKUP(K449,Eje_Pilar_Prop!$C$2:$E$104,3,FALSE))," ",VLOOKUP(K449,Eje_Pilar_Prop!$C$2:$E$104,3,FALSE))</f>
        <v xml:space="preserve"> </v>
      </c>
      <c r="N449" s="64"/>
      <c r="O449" s="173"/>
      <c r="P449" s="60"/>
      <c r="Q449" s="65"/>
      <c r="R449" s="66"/>
      <c r="S449" s="67"/>
      <c r="T449" s="68"/>
      <c r="U449" s="65"/>
      <c r="V449" s="69">
        <f t="shared" si="59"/>
        <v>0</v>
      </c>
      <c r="W449" s="135"/>
      <c r="X449" s="70"/>
      <c r="Y449" s="70"/>
      <c r="Z449" s="70"/>
      <c r="AA449" s="71"/>
      <c r="AB449" s="71"/>
      <c r="AC449" s="71"/>
      <c r="AD449" s="173"/>
      <c r="AE449" s="136"/>
      <c r="AF449" s="70"/>
      <c r="AG449" s="65"/>
      <c r="AH449" s="57"/>
      <c r="AI449" s="57"/>
      <c r="AJ449" s="57"/>
      <c r="AK449" s="57"/>
      <c r="AL449" s="72" t="str">
        <f t="shared" si="58"/>
        <v>-</v>
      </c>
      <c r="AN449" s="112">
        <f>IF(SUMPRODUCT((A$14:A449=A449)*(B$14:B449=B449)*(D$14:D449=D449))&gt;1,0,1)</f>
        <v>0</v>
      </c>
      <c r="AO449" s="73">
        <f t="shared" si="54"/>
        <v>1</v>
      </c>
      <c r="AP449" s="73">
        <f t="shared" si="55"/>
        <v>1</v>
      </c>
      <c r="AQ449" s="74">
        <f>IF(ISBLANK(G449),1,IFERROR(VLOOKUP(G449,Tipo!$C$12:$C$27,1,FALSE),"NO"))</f>
        <v>1</v>
      </c>
      <c r="AR449" s="73">
        <f t="shared" si="56"/>
        <v>1</v>
      </c>
      <c r="AS449" s="73">
        <f>IF(ISBLANK(K449),1,IFERROR(VLOOKUP(K449,Eje_Pilar_Prop!C431:C532,1,FALSE),"NO"))</f>
        <v>1</v>
      </c>
      <c r="AT449" s="73">
        <f t="shared" si="53"/>
        <v>1</v>
      </c>
      <c r="AU449" s="38">
        <f t="shared" si="57"/>
        <v>1</v>
      </c>
      <c r="AV449" s="73">
        <f t="shared" si="52"/>
        <v>1</v>
      </c>
    </row>
    <row r="450" spans="1:48" ht="45" customHeight="1">
      <c r="A450" s="57"/>
      <c r="B450" s="71"/>
      <c r="C450" s="121"/>
      <c r="D450" s="58"/>
      <c r="E450" s="75"/>
      <c r="F450" s="58"/>
      <c r="G450" s="59"/>
      <c r="H450" s="60"/>
      <c r="I450" s="61"/>
      <c r="J450" s="186"/>
      <c r="K450" s="62"/>
      <c r="L450" s="63" t="str">
        <f>IF(ISERROR(VLOOKUP(K450,Eje_Pilar_Prop!$C$2:$E$104,2,FALSE))," ",VLOOKUP(K450,Eje_Pilar_Prop!$C$2:$E$104,2,FALSE))</f>
        <v xml:space="preserve"> </v>
      </c>
      <c r="M450" s="63" t="str">
        <f>IF(ISERROR(VLOOKUP(K450,Eje_Pilar_Prop!$C$2:$E$104,3,FALSE))," ",VLOOKUP(K450,Eje_Pilar_Prop!$C$2:$E$104,3,FALSE))</f>
        <v xml:space="preserve"> </v>
      </c>
      <c r="N450" s="64"/>
      <c r="O450" s="173"/>
      <c r="P450" s="60"/>
      <c r="Q450" s="65"/>
      <c r="R450" s="66"/>
      <c r="S450" s="67"/>
      <c r="T450" s="68"/>
      <c r="U450" s="65"/>
      <c r="V450" s="69">
        <f t="shared" si="59"/>
        <v>0</v>
      </c>
      <c r="W450" s="135"/>
      <c r="X450" s="70"/>
      <c r="Y450" s="70"/>
      <c r="Z450" s="70"/>
      <c r="AA450" s="71"/>
      <c r="AB450" s="71"/>
      <c r="AC450" s="71"/>
      <c r="AD450" s="173"/>
      <c r="AE450" s="136"/>
      <c r="AF450" s="70"/>
      <c r="AG450" s="65"/>
      <c r="AH450" s="57"/>
      <c r="AI450" s="57"/>
      <c r="AJ450" s="57"/>
      <c r="AK450" s="57"/>
      <c r="AL450" s="72" t="str">
        <f t="shared" si="58"/>
        <v>-</v>
      </c>
      <c r="AN450" s="112">
        <f>IF(SUMPRODUCT((A$14:A450=A450)*(B$14:B450=B450)*(D$14:D450=D450))&gt;1,0,1)</f>
        <v>0</v>
      </c>
      <c r="AO450" s="73">
        <f t="shared" si="54"/>
        <v>1</v>
      </c>
      <c r="AP450" s="73">
        <f t="shared" si="55"/>
        <v>1</v>
      </c>
      <c r="AQ450" s="74">
        <f>IF(ISBLANK(G450),1,IFERROR(VLOOKUP(G450,Tipo!$C$12:$C$27,1,FALSE),"NO"))</f>
        <v>1</v>
      </c>
      <c r="AR450" s="73">
        <f t="shared" si="56"/>
        <v>1</v>
      </c>
      <c r="AS450" s="73">
        <f>IF(ISBLANK(K450),1,IFERROR(VLOOKUP(K450,Eje_Pilar_Prop!C432:C533,1,FALSE),"NO"))</f>
        <v>1</v>
      </c>
      <c r="AT450" s="73">
        <f t="shared" si="53"/>
        <v>1</v>
      </c>
      <c r="AU450" s="38">
        <f t="shared" si="57"/>
        <v>1</v>
      </c>
      <c r="AV450" s="73">
        <f t="shared" si="52"/>
        <v>1</v>
      </c>
    </row>
    <row r="451" spans="1:48" ht="45" customHeight="1">
      <c r="A451" s="57"/>
      <c r="B451" s="71"/>
      <c r="C451" s="121"/>
      <c r="D451" s="58"/>
      <c r="E451" s="75"/>
      <c r="F451" s="58"/>
      <c r="G451" s="59"/>
      <c r="H451" s="60"/>
      <c r="I451" s="61"/>
      <c r="J451" s="186"/>
      <c r="K451" s="62"/>
      <c r="L451" s="63" t="str">
        <f>IF(ISERROR(VLOOKUP(K451,Eje_Pilar_Prop!$C$2:$E$104,2,FALSE))," ",VLOOKUP(K451,Eje_Pilar_Prop!$C$2:$E$104,2,FALSE))</f>
        <v xml:space="preserve"> </v>
      </c>
      <c r="M451" s="63" t="str">
        <f>IF(ISERROR(VLOOKUP(K451,Eje_Pilar_Prop!$C$2:$E$104,3,FALSE))," ",VLOOKUP(K451,Eje_Pilar_Prop!$C$2:$E$104,3,FALSE))</f>
        <v xml:space="preserve"> </v>
      </c>
      <c r="N451" s="64"/>
      <c r="O451" s="173"/>
      <c r="P451" s="60"/>
      <c r="Q451" s="65"/>
      <c r="R451" s="66"/>
      <c r="S451" s="67"/>
      <c r="T451" s="68"/>
      <c r="U451" s="65"/>
      <c r="V451" s="69">
        <f t="shared" si="59"/>
        <v>0</v>
      </c>
      <c r="W451" s="135"/>
      <c r="X451" s="70"/>
      <c r="Y451" s="70"/>
      <c r="Z451" s="70"/>
      <c r="AA451" s="71"/>
      <c r="AB451" s="71"/>
      <c r="AC451" s="71"/>
      <c r="AD451" s="173"/>
      <c r="AE451" s="136"/>
      <c r="AF451" s="70"/>
      <c r="AG451" s="65"/>
      <c r="AH451" s="57"/>
      <c r="AI451" s="57"/>
      <c r="AJ451" s="57"/>
      <c r="AK451" s="57"/>
      <c r="AL451" s="72" t="str">
        <f t="shared" si="58"/>
        <v>-</v>
      </c>
      <c r="AN451" s="112">
        <f>IF(SUMPRODUCT((A$14:A451=A451)*(B$14:B451=B451)*(D$14:D451=D451))&gt;1,0,1)</f>
        <v>0</v>
      </c>
      <c r="AO451" s="73">
        <f t="shared" si="54"/>
        <v>1</v>
      </c>
      <c r="AP451" s="73">
        <f t="shared" si="55"/>
        <v>1</v>
      </c>
      <c r="AQ451" s="74">
        <f>IF(ISBLANK(G451),1,IFERROR(VLOOKUP(G451,Tipo!$C$12:$C$27,1,FALSE),"NO"))</f>
        <v>1</v>
      </c>
      <c r="AR451" s="73">
        <f t="shared" si="56"/>
        <v>1</v>
      </c>
      <c r="AS451" s="73">
        <f>IF(ISBLANK(K451),1,IFERROR(VLOOKUP(K451,Eje_Pilar_Prop!C433:C534,1,FALSE),"NO"))</f>
        <v>1</v>
      </c>
      <c r="AT451" s="73">
        <f t="shared" si="53"/>
        <v>1</v>
      </c>
      <c r="AU451" s="38">
        <f t="shared" si="57"/>
        <v>1</v>
      </c>
      <c r="AV451" s="73">
        <f t="shared" si="52"/>
        <v>1</v>
      </c>
    </row>
    <row r="452" spans="1:48" ht="45" customHeight="1">
      <c r="A452" s="57"/>
      <c r="B452" s="71"/>
      <c r="C452" s="121"/>
      <c r="D452" s="58"/>
      <c r="E452" s="75"/>
      <c r="F452" s="58"/>
      <c r="G452" s="59"/>
      <c r="H452" s="60"/>
      <c r="I452" s="61"/>
      <c r="J452" s="186"/>
      <c r="K452" s="62"/>
      <c r="L452" s="63" t="str">
        <f>IF(ISERROR(VLOOKUP(K452,Eje_Pilar_Prop!$C$2:$E$104,2,FALSE))," ",VLOOKUP(K452,Eje_Pilar_Prop!$C$2:$E$104,2,FALSE))</f>
        <v xml:space="preserve"> </v>
      </c>
      <c r="M452" s="63" t="str">
        <f>IF(ISERROR(VLOOKUP(K452,Eje_Pilar_Prop!$C$2:$E$104,3,FALSE))," ",VLOOKUP(K452,Eje_Pilar_Prop!$C$2:$E$104,3,FALSE))</f>
        <v xml:space="preserve"> </v>
      </c>
      <c r="N452" s="64"/>
      <c r="O452" s="173"/>
      <c r="P452" s="60"/>
      <c r="Q452" s="65"/>
      <c r="R452" s="66"/>
      <c r="S452" s="67"/>
      <c r="T452" s="68"/>
      <c r="U452" s="65"/>
      <c r="V452" s="69">
        <f t="shared" si="59"/>
        <v>0</v>
      </c>
      <c r="W452" s="135"/>
      <c r="X452" s="70"/>
      <c r="Y452" s="70"/>
      <c r="Z452" s="70"/>
      <c r="AA452" s="71"/>
      <c r="AB452" s="71"/>
      <c r="AC452" s="71"/>
      <c r="AD452" s="173"/>
      <c r="AE452" s="136"/>
      <c r="AF452" s="70"/>
      <c r="AG452" s="65"/>
      <c r="AH452" s="57"/>
      <c r="AI452" s="57"/>
      <c r="AJ452" s="57"/>
      <c r="AK452" s="57"/>
      <c r="AL452" s="72" t="str">
        <f t="shared" si="58"/>
        <v>-</v>
      </c>
      <c r="AN452" s="112">
        <f>IF(SUMPRODUCT((A$14:A452=A452)*(B$14:B452=B452)*(D$14:D452=D452))&gt;1,0,1)</f>
        <v>0</v>
      </c>
      <c r="AO452" s="73">
        <f t="shared" si="54"/>
        <v>1</v>
      </c>
      <c r="AP452" s="73">
        <f t="shared" si="55"/>
        <v>1</v>
      </c>
      <c r="AQ452" s="74">
        <f>IF(ISBLANK(G452),1,IFERROR(VLOOKUP(G452,Tipo!$C$12:$C$27,1,FALSE),"NO"))</f>
        <v>1</v>
      </c>
      <c r="AR452" s="73">
        <f t="shared" si="56"/>
        <v>1</v>
      </c>
      <c r="AS452" s="73">
        <f>IF(ISBLANK(K452),1,IFERROR(VLOOKUP(K452,Eje_Pilar_Prop!C434:C535,1,FALSE),"NO"))</f>
        <v>1</v>
      </c>
      <c r="AT452" s="73">
        <f t="shared" si="53"/>
        <v>1</v>
      </c>
      <c r="AU452" s="38">
        <f t="shared" si="57"/>
        <v>1</v>
      </c>
      <c r="AV452" s="73">
        <f t="shared" si="52"/>
        <v>1</v>
      </c>
    </row>
    <row r="453" spans="1:48" ht="45" customHeight="1">
      <c r="A453" s="57"/>
      <c r="B453" s="71"/>
      <c r="C453" s="121"/>
      <c r="D453" s="58"/>
      <c r="E453" s="75"/>
      <c r="F453" s="58"/>
      <c r="G453" s="59"/>
      <c r="H453" s="60"/>
      <c r="I453" s="61"/>
      <c r="J453" s="186"/>
      <c r="K453" s="62"/>
      <c r="L453" s="63" t="str">
        <f>IF(ISERROR(VLOOKUP(K453,Eje_Pilar_Prop!$C$2:$E$104,2,FALSE))," ",VLOOKUP(K453,Eje_Pilar_Prop!$C$2:$E$104,2,FALSE))</f>
        <v xml:space="preserve"> </v>
      </c>
      <c r="M453" s="63" t="str">
        <f>IF(ISERROR(VLOOKUP(K453,Eje_Pilar_Prop!$C$2:$E$104,3,FALSE))," ",VLOOKUP(K453,Eje_Pilar_Prop!$C$2:$E$104,3,FALSE))</f>
        <v xml:space="preserve"> </v>
      </c>
      <c r="N453" s="64"/>
      <c r="O453" s="173"/>
      <c r="P453" s="60"/>
      <c r="Q453" s="65"/>
      <c r="R453" s="66"/>
      <c r="S453" s="67"/>
      <c r="T453" s="68"/>
      <c r="U453" s="65"/>
      <c r="V453" s="69">
        <f t="shared" si="59"/>
        <v>0</v>
      </c>
      <c r="W453" s="135"/>
      <c r="X453" s="70"/>
      <c r="Y453" s="70"/>
      <c r="Z453" s="70"/>
      <c r="AA453" s="71"/>
      <c r="AB453" s="71"/>
      <c r="AC453" s="71"/>
      <c r="AD453" s="173"/>
      <c r="AE453" s="136"/>
      <c r="AF453" s="70"/>
      <c r="AG453" s="65"/>
      <c r="AH453" s="57"/>
      <c r="AI453" s="57"/>
      <c r="AJ453" s="57"/>
      <c r="AK453" s="57"/>
      <c r="AL453" s="72" t="str">
        <f t="shared" si="58"/>
        <v>-</v>
      </c>
      <c r="AN453" s="112">
        <f>IF(SUMPRODUCT((A$14:A453=A453)*(B$14:B453=B453)*(D$14:D453=D453))&gt;1,0,1)</f>
        <v>0</v>
      </c>
      <c r="AO453" s="73">
        <f t="shared" si="54"/>
        <v>1</v>
      </c>
      <c r="AP453" s="73">
        <f t="shared" si="55"/>
        <v>1</v>
      </c>
      <c r="AQ453" s="74">
        <f>IF(ISBLANK(G453),1,IFERROR(VLOOKUP(G453,Tipo!$C$12:$C$27,1,FALSE),"NO"))</f>
        <v>1</v>
      </c>
      <c r="AR453" s="73">
        <f t="shared" si="56"/>
        <v>1</v>
      </c>
      <c r="AS453" s="73">
        <f>IF(ISBLANK(K453),1,IFERROR(VLOOKUP(K453,Eje_Pilar_Prop!C435:C536,1,FALSE),"NO"))</f>
        <v>1</v>
      </c>
      <c r="AT453" s="73">
        <f t="shared" si="53"/>
        <v>1</v>
      </c>
      <c r="AU453" s="38">
        <f t="shared" si="57"/>
        <v>1</v>
      </c>
      <c r="AV453" s="73">
        <f t="shared" si="52"/>
        <v>1</v>
      </c>
    </row>
    <row r="454" spans="1:48" ht="45" customHeight="1">
      <c r="A454" s="57"/>
      <c r="B454" s="71"/>
      <c r="C454" s="121"/>
      <c r="D454" s="58"/>
      <c r="E454" s="75"/>
      <c r="F454" s="58"/>
      <c r="G454" s="59"/>
      <c r="H454" s="60"/>
      <c r="I454" s="61"/>
      <c r="J454" s="186"/>
      <c r="K454" s="62"/>
      <c r="L454" s="63" t="str">
        <f>IF(ISERROR(VLOOKUP(K454,Eje_Pilar_Prop!$C$2:$E$104,2,FALSE))," ",VLOOKUP(K454,Eje_Pilar_Prop!$C$2:$E$104,2,FALSE))</f>
        <v xml:space="preserve"> </v>
      </c>
      <c r="M454" s="63" t="str">
        <f>IF(ISERROR(VLOOKUP(K454,Eje_Pilar_Prop!$C$2:$E$104,3,FALSE))," ",VLOOKUP(K454,Eje_Pilar_Prop!$C$2:$E$104,3,FALSE))</f>
        <v xml:space="preserve"> </v>
      </c>
      <c r="N454" s="64"/>
      <c r="O454" s="173"/>
      <c r="P454" s="60"/>
      <c r="Q454" s="65"/>
      <c r="R454" s="66"/>
      <c r="S454" s="67"/>
      <c r="T454" s="68"/>
      <c r="U454" s="65"/>
      <c r="V454" s="69">
        <f t="shared" si="59"/>
        <v>0</v>
      </c>
      <c r="W454" s="135"/>
      <c r="X454" s="70"/>
      <c r="Y454" s="70"/>
      <c r="Z454" s="70"/>
      <c r="AA454" s="71"/>
      <c r="AB454" s="71"/>
      <c r="AC454" s="71"/>
      <c r="AD454" s="173"/>
      <c r="AE454" s="136"/>
      <c r="AF454" s="70"/>
      <c r="AG454" s="65"/>
      <c r="AH454" s="57"/>
      <c r="AI454" s="57"/>
      <c r="AJ454" s="57"/>
      <c r="AK454" s="57"/>
      <c r="AL454" s="72" t="str">
        <f t="shared" si="58"/>
        <v>-</v>
      </c>
      <c r="AN454" s="112">
        <f>IF(SUMPRODUCT((A$14:A454=A454)*(B$14:B454=B454)*(D$14:D454=D454))&gt;1,0,1)</f>
        <v>0</v>
      </c>
      <c r="AO454" s="73">
        <f t="shared" si="54"/>
        <v>1</v>
      </c>
      <c r="AP454" s="73">
        <f t="shared" si="55"/>
        <v>1</v>
      </c>
      <c r="AQ454" s="74">
        <f>IF(ISBLANK(G454),1,IFERROR(VLOOKUP(G454,Tipo!$C$12:$C$27,1,FALSE),"NO"))</f>
        <v>1</v>
      </c>
      <c r="AR454" s="73">
        <f t="shared" si="56"/>
        <v>1</v>
      </c>
      <c r="AS454" s="73">
        <f>IF(ISBLANK(K454),1,IFERROR(VLOOKUP(K454,Eje_Pilar_Prop!C436:C537,1,FALSE),"NO"))</f>
        <v>1</v>
      </c>
      <c r="AT454" s="73">
        <f t="shared" si="53"/>
        <v>1</v>
      </c>
      <c r="AU454" s="38">
        <f t="shared" si="57"/>
        <v>1</v>
      </c>
      <c r="AV454" s="73">
        <f t="shared" si="52"/>
        <v>1</v>
      </c>
    </row>
    <row r="455" spans="1:48" ht="45" customHeight="1">
      <c r="A455" s="57"/>
      <c r="B455" s="71"/>
      <c r="C455" s="121"/>
      <c r="D455" s="58"/>
      <c r="E455" s="75"/>
      <c r="F455" s="58"/>
      <c r="G455" s="59"/>
      <c r="H455" s="60"/>
      <c r="I455" s="61"/>
      <c r="J455" s="186"/>
      <c r="K455" s="62"/>
      <c r="L455" s="63" t="str">
        <f>IF(ISERROR(VLOOKUP(K455,Eje_Pilar_Prop!$C$2:$E$104,2,FALSE))," ",VLOOKUP(K455,Eje_Pilar_Prop!$C$2:$E$104,2,FALSE))</f>
        <v xml:space="preserve"> </v>
      </c>
      <c r="M455" s="63" t="str">
        <f>IF(ISERROR(VLOOKUP(K455,Eje_Pilar_Prop!$C$2:$E$104,3,FALSE))," ",VLOOKUP(K455,Eje_Pilar_Prop!$C$2:$E$104,3,FALSE))</f>
        <v xml:space="preserve"> </v>
      </c>
      <c r="N455" s="64"/>
      <c r="O455" s="173"/>
      <c r="P455" s="60"/>
      <c r="Q455" s="65"/>
      <c r="R455" s="66"/>
      <c r="S455" s="67"/>
      <c r="T455" s="68"/>
      <c r="U455" s="65"/>
      <c r="V455" s="69">
        <f t="shared" si="59"/>
        <v>0</v>
      </c>
      <c r="W455" s="135"/>
      <c r="X455" s="70"/>
      <c r="Y455" s="70"/>
      <c r="Z455" s="70"/>
      <c r="AA455" s="71"/>
      <c r="AB455" s="71"/>
      <c r="AC455" s="71"/>
      <c r="AD455" s="173"/>
      <c r="AE455" s="136"/>
      <c r="AF455" s="70"/>
      <c r="AG455" s="65"/>
      <c r="AH455" s="57"/>
      <c r="AI455" s="57"/>
      <c r="AJ455" s="57"/>
      <c r="AK455" s="57"/>
      <c r="AL455" s="72" t="str">
        <f t="shared" si="58"/>
        <v>-</v>
      </c>
      <c r="AN455" s="112">
        <f>IF(SUMPRODUCT((A$14:A455=A455)*(B$14:B455=B455)*(D$14:D455=D455))&gt;1,0,1)</f>
        <v>0</v>
      </c>
      <c r="AO455" s="73">
        <f t="shared" si="54"/>
        <v>1</v>
      </c>
      <c r="AP455" s="73">
        <f t="shared" si="55"/>
        <v>1</v>
      </c>
      <c r="AQ455" s="74">
        <f>IF(ISBLANK(G455),1,IFERROR(VLOOKUP(G455,Tipo!$C$12:$C$27,1,FALSE),"NO"))</f>
        <v>1</v>
      </c>
      <c r="AR455" s="73">
        <f t="shared" si="56"/>
        <v>1</v>
      </c>
      <c r="AS455" s="73">
        <f>IF(ISBLANK(K455),1,IFERROR(VLOOKUP(K455,Eje_Pilar_Prop!C437:C538,1,FALSE),"NO"))</f>
        <v>1</v>
      </c>
      <c r="AT455" s="73">
        <f t="shared" si="53"/>
        <v>1</v>
      </c>
      <c r="AU455" s="38">
        <f t="shared" si="57"/>
        <v>1</v>
      </c>
      <c r="AV455" s="73">
        <f t="shared" si="52"/>
        <v>1</v>
      </c>
    </row>
    <row r="456" spans="1:48" ht="45" customHeight="1">
      <c r="A456" s="57"/>
      <c r="B456" s="71"/>
      <c r="C456" s="121"/>
      <c r="D456" s="58"/>
      <c r="E456" s="75"/>
      <c r="F456" s="58"/>
      <c r="G456" s="59"/>
      <c r="H456" s="60"/>
      <c r="I456" s="61"/>
      <c r="J456" s="186"/>
      <c r="K456" s="62"/>
      <c r="L456" s="63" t="str">
        <f>IF(ISERROR(VLOOKUP(K456,Eje_Pilar_Prop!$C$2:$E$104,2,FALSE))," ",VLOOKUP(K456,Eje_Pilar_Prop!$C$2:$E$104,2,FALSE))</f>
        <v xml:space="preserve"> </v>
      </c>
      <c r="M456" s="63" t="str">
        <f>IF(ISERROR(VLOOKUP(K456,Eje_Pilar_Prop!$C$2:$E$104,3,FALSE))," ",VLOOKUP(K456,Eje_Pilar_Prop!$C$2:$E$104,3,FALSE))</f>
        <v xml:space="preserve"> </v>
      </c>
      <c r="N456" s="64"/>
      <c r="O456" s="173"/>
      <c r="P456" s="60"/>
      <c r="Q456" s="65"/>
      <c r="R456" s="66"/>
      <c r="S456" s="67"/>
      <c r="T456" s="68"/>
      <c r="U456" s="65"/>
      <c r="V456" s="69">
        <f t="shared" si="59"/>
        <v>0</v>
      </c>
      <c r="W456" s="135"/>
      <c r="X456" s="70"/>
      <c r="Y456" s="70"/>
      <c r="Z456" s="70"/>
      <c r="AA456" s="71"/>
      <c r="AB456" s="71"/>
      <c r="AC456" s="71"/>
      <c r="AD456" s="173"/>
      <c r="AE456" s="136"/>
      <c r="AF456" s="70"/>
      <c r="AG456" s="65"/>
      <c r="AH456" s="57"/>
      <c r="AI456" s="57"/>
      <c r="AJ456" s="57"/>
      <c r="AK456" s="57"/>
      <c r="AL456" s="72" t="str">
        <f t="shared" si="58"/>
        <v>-</v>
      </c>
      <c r="AN456" s="112">
        <f>IF(SUMPRODUCT((A$14:A456=A456)*(B$14:B456=B456)*(D$14:D456=D456))&gt;1,0,1)</f>
        <v>0</v>
      </c>
      <c r="AO456" s="73">
        <f t="shared" si="54"/>
        <v>1</v>
      </c>
      <c r="AP456" s="73">
        <f t="shared" si="55"/>
        <v>1</v>
      </c>
      <c r="AQ456" s="74">
        <f>IF(ISBLANK(G456),1,IFERROR(VLOOKUP(G456,Tipo!$C$12:$C$27,1,FALSE),"NO"))</f>
        <v>1</v>
      </c>
      <c r="AR456" s="73">
        <f t="shared" si="56"/>
        <v>1</v>
      </c>
      <c r="AS456" s="73">
        <f>IF(ISBLANK(K456),1,IFERROR(VLOOKUP(K456,Eje_Pilar_Prop!C438:C539,1,FALSE),"NO"))</f>
        <v>1</v>
      </c>
      <c r="AT456" s="73">
        <f t="shared" si="53"/>
        <v>1</v>
      </c>
      <c r="AU456" s="38">
        <f t="shared" si="57"/>
        <v>1</v>
      </c>
      <c r="AV456" s="73">
        <f t="shared" si="52"/>
        <v>1</v>
      </c>
    </row>
    <row r="457" spans="1:48" ht="45" customHeight="1">
      <c r="A457" s="57"/>
      <c r="B457" s="71"/>
      <c r="C457" s="121"/>
      <c r="D457" s="58"/>
      <c r="E457" s="75"/>
      <c r="F457" s="58"/>
      <c r="G457" s="59"/>
      <c r="H457" s="60"/>
      <c r="I457" s="61"/>
      <c r="J457" s="186"/>
      <c r="K457" s="62"/>
      <c r="L457" s="63" t="str">
        <f>IF(ISERROR(VLOOKUP(K457,Eje_Pilar_Prop!$C$2:$E$104,2,FALSE))," ",VLOOKUP(K457,Eje_Pilar_Prop!$C$2:$E$104,2,FALSE))</f>
        <v xml:space="preserve"> </v>
      </c>
      <c r="M457" s="63" t="str">
        <f>IF(ISERROR(VLOOKUP(K457,Eje_Pilar_Prop!$C$2:$E$104,3,FALSE))," ",VLOOKUP(K457,Eje_Pilar_Prop!$C$2:$E$104,3,FALSE))</f>
        <v xml:space="preserve"> </v>
      </c>
      <c r="N457" s="64"/>
      <c r="O457" s="173"/>
      <c r="P457" s="60"/>
      <c r="Q457" s="65"/>
      <c r="R457" s="66"/>
      <c r="S457" s="67"/>
      <c r="T457" s="68"/>
      <c r="U457" s="65"/>
      <c r="V457" s="69">
        <f t="shared" si="59"/>
        <v>0</v>
      </c>
      <c r="W457" s="135"/>
      <c r="X457" s="70"/>
      <c r="Y457" s="70"/>
      <c r="Z457" s="70"/>
      <c r="AA457" s="71"/>
      <c r="AB457" s="71"/>
      <c r="AC457" s="71"/>
      <c r="AD457" s="173"/>
      <c r="AE457" s="136"/>
      <c r="AF457" s="70"/>
      <c r="AG457" s="65"/>
      <c r="AH457" s="57"/>
      <c r="AI457" s="57"/>
      <c r="AJ457" s="57"/>
      <c r="AK457" s="57"/>
      <c r="AL457" s="72" t="str">
        <f t="shared" si="58"/>
        <v>-</v>
      </c>
      <c r="AN457" s="112">
        <f>IF(SUMPRODUCT((A$14:A457=A457)*(B$14:B457=B457)*(D$14:D457=D457))&gt;1,0,1)</f>
        <v>0</v>
      </c>
      <c r="AO457" s="73">
        <f t="shared" si="54"/>
        <v>1</v>
      </c>
      <c r="AP457" s="73">
        <f t="shared" si="55"/>
        <v>1</v>
      </c>
      <c r="AQ457" s="74">
        <f>IF(ISBLANK(G457),1,IFERROR(VLOOKUP(G457,Tipo!$C$12:$C$27,1,FALSE),"NO"))</f>
        <v>1</v>
      </c>
      <c r="AR457" s="73">
        <f t="shared" si="56"/>
        <v>1</v>
      </c>
      <c r="AS457" s="73">
        <f>IF(ISBLANK(K457),1,IFERROR(VLOOKUP(K457,Eje_Pilar_Prop!C439:C540,1,FALSE),"NO"))</f>
        <v>1</v>
      </c>
      <c r="AT457" s="73">
        <f t="shared" si="53"/>
        <v>1</v>
      </c>
      <c r="AU457" s="38">
        <f t="shared" si="57"/>
        <v>1</v>
      </c>
      <c r="AV457" s="73">
        <f t="shared" si="52"/>
        <v>1</v>
      </c>
    </row>
    <row r="458" spans="1:48" ht="45" customHeight="1">
      <c r="A458" s="57"/>
      <c r="B458" s="71"/>
      <c r="C458" s="121"/>
      <c r="D458" s="58"/>
      <c r="E458" s="75"/>
      <c r="F458" s="58"/>
      <c r="G458" s="59"/>
      <c r="H458" s="60"/>
      <c r="I458" s="61"/>
      <c r="J458" s="186"/>
      <c r="K458" s="62"/>
      <c r="L458" s="63" t="str">
        <f>IF(ISERROR(VLOOKUP(K458,Eje_Pilar_Prop!$C$2:$E$104,2,FALSE))," ",VLOOKUP(K458,Eje_Pilar_Prop!$C$2:$E$104,2,FALSE))</f>
        <v xml:space="preserve"> </v>
      </c>
      <c r="M458" s="63" t="str">
        <f>IF(ISERROR(VLOOKUP(K458,Eje_Pilar_Prop!$C$2:$E$104,3,FALSE))," ",VLOOKUP(K458,Eje_Pilar_Prop!$C$2:$E$104,3,FALSE))</f>
        <v xml:space="preserve"> </v>
      </c>
      <c r="N458" s="64"/>
      <c r="O458" s="173"/>
      <c r="P458" s="60"/>
      <c r="Q458" s="65"/>
      <c r="R458" s="66"/>
      <c r="S458" s="67"/>
      <c r="T458" s="68"/>
      <c r="U458" s="65"/>
      <c r="V458" s="69">
        <f t="shared" si="59"/>
        <v>0</v>
      </c>
      <c r="W458" s="135"/>
      <c r="X458" s="70"/>
      <c r="Y458" s="70"/>
      <c r="Z458" s="70"/>
      <c r="AA458" s="71"/>
      <c r="AB458" s="71"/>
      <c r="AC458" s="71"/>
      <c r="AD458" s="173"/>
      <c r="AE458" s="136"/>
      <c r="AF458" s="70"/>
      <c r="AG458" s="65"/>
      <c r="AH458" s="57"/>
      <c r="AI458" s="57"/>
      <c r="AJ458" s="57"/>
      <c r="AK458" s="57"/>
      <c r="AL458" s="72" t="str">
        <f t="shared" si="58"/>
        <v>-</v>
      </c>
      <c r="AN458" s="112">
        <f>IF(SUMPRODUCT((A$14:A458=A458)*(B$14:B458=B458)*(D$14:D458=D458))&gt;1,0,1)</f>
        <v>0</v>
      </c>
      <c r="AO458" s="73">
        <f t="shared" si="54"/>
        <v>1</v>
      </c>
      <c r="AP458" s="73">
        <f t="shared" si="55"/>
        <v>1</v>
      </c>
      <c r="AQ458" s="74">
        <f>IF(ISBLANK(G458),1,IFERROR(VLOOKUP(G458,Tipo!$C$12:$C$27,1,FALSE),"NO"))</f>
        <v>1</v>
      </c>
      <c r="AR458" s="73">
        <f t="shared" si="56"/>
        <v>1</v>
      </c>
      <c r="AS458" s="73">
        <f>IF(ISBLANK(K458),1,IFERROR(VLOOKUP(K458,Eje_Pilar_Prop!C440:C541,1,FALSE),"NO"))</f>
        <v>1</v>
      </c>
      <c r="AT458" s="73">
        <f t="shared" si="53"/>
        <v>1</v>
      </c>
      <c r="AU458" s="38">
        <f t="shared" si="57"/>
        <v>1</v>
      </c>
      <c r="AV458" s="73">
        <f t="shared" si="52"/>
        <v>1</v>
      </c>
    </row>
    <row r="459" spans="1:48" ht="45" customHeight="1">
      <c r="A459" s="57"/>
      <c r="B459" s="71"/>
      <c r="C459" s="121"/>
      <c r="D459" s="58"/>
      <c r="E459" s="75"/>
      <c r="F459" s="58"/>
      <c r="G459" s="59"/>
      <c r="H459" s="60"/>
      <c r="I459" s="61"/>
      <c r="J459" s="186"/>
      <c r="K459" s="62"/>
      <c r="L459" s="63" t="str">
        <f>IF(ISERROR(VLOOKUP(K459,Eje_Pilar_Prop!$C$2:$E$104,2,FALSE))," ",VLOOKUP(K459,Eje_Pilar_Prop!$C$2:$E$104,2,FALSE))</f>
        <v xml:space="preserve"> </v>
      </c>
      <c r="M459" s="63" t="str">
        <f>IF(ISERROR(VLOOKUP(K459,Eje_Pilar_Prop!$C$2:$E$104,3,FALSE))," ",VLOOKUP(K459,Eje_Pilar_Prop!$C$2:$E$104,3,FALSE))</f>
        <v xml:space="preserve"> </v>
      </c>
      <c r="N459" s="64"/>
      <c r="O459" s="173"/>
      <c r="P459" s="60"/>
      <c r="Q459" s="65"/>
      <c r="R459" s="66"/>
      <c r="S459" s="67"/>
      <c r="T459" s="68"/>
      <c r="U459" s="65"/>
      <c r="V459" s="69">
        <f t="shared" si="59"/>
        <v>0</v>
      </c>
      <c r="W459" s="135"/>
      <c r="X459" s="70"/>
      <c r="Y459" s="70"/>
      <c r="Z459" s="70"/>
      <c r="AA459" s="71"/>
      <c r="AB459" s="71"/>
      <c r="AC459" s="71"/>
      <c r="AD459" s="173"/>
      <c r="AE459" s="136"/>
      <c r="AF459" s="70"/>
      <c r="AG459" s="65"/>
      <c r="AH459" s="57"/>
      <c r="AI459" s="57"/>
      <c r="AJ459" s="57"/>
      <c r="AK459" s="57"/>
      <c r="AL459" s="72" t="str">
        <f t="shared" si="58"/>
        <v>-</v>
      </c>
      <c r="AN459" s="112">
        <f>IF(SUMPRODUCT((A$14:A459=A459)*(B$14:B459=B459)*(D$14:D459=D459))&gt;1,0,1)</f>
        <v>0</v>
      </c>
      <c r="AO459" s="73">
        <f t="shared" si="54"/>
        <v>1</v>
      </c>
      <c r="AP459" s="73">
        <f t="shared" si="55"/>
        <v>1</v>
      </c>
      <c r="AQ459" s="74">
        <f>IF(ISBLANK(G459),1,IFERROR(VLOOKUP(G459,Tipo!$C$12:$C$27,1,FALSE),"NO"))</f>
        <v>1</v>
      </c>
      <c r="AR459" s="73">
        <f t="shared" si="56"/>
        <v>1</v>
      </c>
      <c r="AS459" s="73">
        <f>IF(ISBLANK(K459),1,IFERROR(VLOOKUP(K459,Eje_Pilar_Prop!C441:C542,1,FALSE),"NO"))</f>
        <v>1</v>
      </c>
      <c r="AT459" s="73">
        <f t="shared" si="53"/>
        <v>1</v>
      </c>
      <c r="AU459" s="38">
        <f t="shared" si="57"/>
        <v>1</v>
      </c>
      <c r="AV459" s="73">
        <f t="shared" si="52"/>
        <v>1</v>
      </c>
    </row>
    <row r="460" spans="1:48" ht="45" customHeight="1">
      <c r="A460" s="57"/>
      <c r="B460" s="71"/>
      <c r="C460" s="121"/>
      <c r="D460" s="58"/>
      <c r="E460" s="75"/>
      <c r="F460" s="58"/>
      <c r="G460" s="59"/>
      <c r="H460" s="60"/>
      <c r="I460" s="61"/>
      <c r="J460" s="186"/>
      <c r="K460" s="62"/>
      <c r="L460" s="63" t="str">
        <f>IF(ISERROR(VLOOKUP(K460,Eje_Pilar_Prop!$C$2:$E$104,2,FALSE))," ",VLOOKUP(K460,Eje_Pilar_Prop!$C$2:$E$104,2,FALSE))</f>
        <v xml:space="preserve"> </v>
      </c>
      <c r="M460" s="63" t="str">
        <f>IF(ISERROR(VLOOKUP(K460,Eje_Pilar_Prop!$C$2:$E$104,3,FALSE))," ",VLOOKUP(K460,Eje_Pilar_Prop!$C$2:$E$104,3,FALSE))</f>
        <v xml:space="preserve"> </v>
      </c>
      <c r="N460" s="64"/>
      <c r="O460" s="173"/>
      <c r="P460" s="60"/>
      <c r="Q460" s="65"/>
      <c r="R460" s="66"/>
      <c r="S460" s="67"/>
      <c r="T460" s="68"/>
      <c r="U460" s="65"/>
      <c r="V460" s="69">
        <f t="shared" si="59"/>
        <v>0</v>
      </c>
      <c r="W460" s="135"/>
      <c r="X460" s="70"/>
      <c r="Y460" s="70"/>
      <c r="Z460" s="70"/>
      <c r="AA460" s="71"/>
      <c r="AB460" s="71"/>
      <c r="AC460" s="71"/>
      <c r="AD460" s="173"/>
      <c r="AE460" s="136"/>
      <c r="AF460" s="70"/>
      <c r="AG460" s="65"/>
      <c r="AH460" s="57"/>
      <c r="AI460" s="57"/>
      <c r="AJ460" s="57"/>
      <c r="AK460" s="57"/>
      <c r="AL460" s="72" t="str">
        <f t="shared" si="58"/>
        <v>-</v>
      </c>
      <c r="AN460" s="112">
        <f>IF(SUMPRODUCT((A$14:A460=A460)*(B$14:B460=B460)*(D$14:D460=D460))&gt;1,0,1)</f>
        <v>0</v>
      </c>
      <c r="AO460" s="73">
        <f t="shared" si="54"/>
        <v>1</v>
      </c>
      <c r="AP460" s="73">
        <f t="shared" si="55"/>
        <v>1</v>
      </c>
      <c r="AQ460" s="74">
        <f>IF(ISBLANK(G460),1,IFERROR(VLOOKUP(G460,Tipo!$C$12:$C$27,1,FALSE),"NO"))</f>
        <v>1</v>
      </c>
      <c r="AR460" s="73">
        <f t="shared" si="56"/>
        <v>1</v>
      </c>
      <c r="AS460" s="73">
        <f>IF(ISBLANK(K460),1,IFERROR(VLOOKUP(K460,Eje_Pilar_Prop!C442:C543,1,FALSE),"NO"))</f>
        <v>1</v>
      </c>
      <c r="AT460" s="73">
        <f t="shared" si="53"/>
        <v>1</v>
      </c>
      <c r="AU460" s="38">
        <f t="shared" si="57"/>
        <v>1</v>
      </c>
      <c r="AV460" s="73">
        <f t="shared" si="52"/>
        <v>1</v>
      </c>
    </row>
    <row r="461" spans="1:48" ht="45" customHeight="1">
      <c r="A461" s="57"/>
      <c r="B461" s="71"/>
      <c r="C461" s="121"/>
      <c r="D461" s="58"/>
      <c r="E461" s="75"/>
      <c r="F461" s="58"/>
      <c r="G461" s="59"/>
      <c r="H461" s="60"/>
      <c r="I461" s="61"/>
      <c r="J461" s="186"/>
      <c r="K461" s="62"/>
      <c r="L461" s="63" t="str">
        <f>IF(ISERROR(VLOOKUP(K461,Eje_Pilar_Prop!$C$2:$E$104,2,FALSE))," ",VLOOKUP(K461,Eje_Pilar_Prop!$C$2:$E$104,2,FALSE))</f>
        <v xml:space="preserve"> </v>
      </c>
      <c r="M461" s="63" t="str">
        <f>IF(ISERROR(VLOOKUP(K461,Eje_Pilar_Prop!$C$2:$E$104,3,FALSE))," ",VLOOKUP(K461,Eje_Pilar_Prop!$C$2:$E$104,3,FALSE))</f>
        <v xml:space="preserve"> </v>
      </c>
      <c r="N461" s="64"/>
      <c r="O461" s="173"/>
      <c r="P461" s="60"/>
      <c r="Q461" s="65"/>
      <c r="R461" s="66"/>
      <c r="S461" s="67"/>
      <c r="T461" s="68"/>
      <c r="U461" s="65"/>
      <c r="V461" s="69">
        <f t="shared" si="59"/>
        <v>0</v>
      </c>
      <c r="W461" s="135"/>
      <c r="X461" s="70"/>
      <c r="Y461" s="70"/>
      <c r="Z461" s="70"/>
      <c r="AA461" s="71"/>
      <c r="AB461" s="71"/>
      <c r="AC461" s="71"/>
      <c r="AD461" s="173"/>
      <c r="AE461" s="136"/>
      <c r="AF461" s="70"/>
      <c r="AG461" s="65"/>
      <c r="AH461" s="57"/>
      <c r="AI461" s="57"/>
      <c r="AJ461" s="57"/>
      <c r="AK461" s="57"/>
      <c r="AL461" s="72" t="str">
        <f t="shared" si="58"/>
        <v>-</v>
      </c>
      <c r="AN461" s="112">
        <f>IF(SUMPRODUCT((A$14:A461=A461)*(B$14:B461=B461)*(D$14:D461=D461))&gt;1,0,1)</f>
        <v>0</v>
      </c>
      <c r="AO461" s="73">
        <f t="shared" si="54"/>
        <v>1</v>
      </c>
      <c r="AP461" s="73">
        <f t="shared" si="55"/>
        <v>1</v>
      </c>
      <c r="AQ461" s="74">
        <f>IF(ISBLANK(G461),1,IFERROR(VLOOKUP(G461,Tipo!$C$12:$C$27,1,FALSE),"NO"))</f>
        <v>1</v>
      </c>
      <c r="AR461" s="73">
        <f t="shared" si="56"/>
        <v>1</v>
      </c>
      <c r="AS461" s="73">
        <f>IF(ISBLANK(K461),1,IFERROR(VLOOKUP(K461,Eje_Pilar_Prop!C443:C544,1,FALSE),"NO"))</f>
        <v>1</v>
      </c>
      <c r="AT461" s="73">
        <f t="shared" si="53"/>
        <v>1</v>
      </c>
      <c r="AU461" s="38">
        <f t="shared" si="57"/>
        <v>1</v>
      </c>
      <c r="AV461" s="73">
        <f t="shared" si="52"/>
        <v>1</v>
      </c>
    </row>
    <row r="462" spans="1:48" ht="45" customHeight="1">
      <c r="A462" s="57"/>
      <c r="B462" s="71"/>
      <c r="C462" s="121"/>
      <c r="D462" s="58"/>
      <c r="E462" s="75"/>
      <c r="F462" s="58"/>
      <c r="G462" s="59"/>
      <c r="H462" s="60"/>
      <c r="I462" s="61"/>
      <c r="J462" s="186"/>
      <c r="K462" s="62"/>
      <c r="L462" s="63" t="str">
        <f>IF(ISERROR(VLOOKUP(K462,Eje_Pilar_Prop!$C$2:$E$104,2,FALSE))," ",VLOOKUP(K462,Eje_Pilar_Prop!$C$2:$E$104,2,FALSE))</f>
        <v xml:space="preserve"> </v>
      </c>
      <c r="M462" s="63" t="str">
        <f>IF(ISERROR(VLOOKUP(K462,Eje_Pilar_Prop!$C$2:$E$104,3,FALSE))," ",VLOOKUP(K462,Eje_Pilar_Prop!$C$2:$E$104,3,FALSE))</f>
        <v xml:space="preserve"> </v>
      </c>
      <c r="N462" s="64"/>
      <c r="O462" s="173"/>
      <c r="P462" s="60"/>
      <c r="Q462" s="65"/>
      <c r="R462" s="66"/>
      <c r="S462" s="67"/>
      <c r="T462" s="68"/>
      <c r="U462" s="65"/>
      <c r="V462" s="69">
        <f t="shared" si="59"/>
        <v>0</v>
      </c>
      <c r="W462" s="135"/>
      <c r="X462" s="70"/>
      <c r="Y462" s="70"/>
      <c r="Z462" s="70"/>
      <c r="AA462" s="71"/>
      <c r="AB462" s="71"/>
      <c r="AC462" s="71"/>
      <c r="AD462" s="173"/>
      <c r="AE462" s="136"/>
      <c r="AF462" s="70"/>
      <c r="AG462" s="65"/>
      <c r="AH462" s="57"/>
      <c r="AI462" s="57"/>
      <c r="AJ462" s="57"/>
      <c r="AK462" s="57"/>
      <c r="AL462" s="72" t="str">
        <f t="shared" si="58"/>
        <v>-</v>
      </c>
      <c r="AN462" s="112">
        <f>IF(SUMPRODUCT((A$14:A462=A462)*(B$14:B462=B462)*(D$14:D462=D462))&gt;1,0,1)</f>
        <v>0</v>
      </c>
      <c r="AO462" s="73">
        <f t="shared" si="54"/>
        <v>1</v>
      </c>
      <c r="AP462" s="73">
        <f t="shared" si="55"/>
        <v>1</v>
      </c>
      <c r="AQ462" s="74">
        <f>IF(ISBLANK(G462),1,IFERROR(VLOOKUP(G462,Tipo!$C$12:$C$27,1,FALSE),"NO"))</f>
        <v>1</v>
      </c>
      <c r="AR462" s="73">
        <f t="shared" si="56"/>
        <v>1</v>
      </c>
      <c r="AS462" s="73">
        <f>IF(ISBLANK(K462),1,IFERROR(VLOOKUP(K462,Eje_Pilar_Prop!C444:C545,1,FALSE),"NO"))</f>
        <v>1</v>
      </c>
      <c r="AT462" s="73">
        <f t="shared" si="53"/>
        <v>1</v>
      </c>
      <c r="AU462" s="38">
        <f t="shared" si="57"/>
        <v>1</v>
      </c>
      <c r="AV462" s="73">
        <f t="shared" ref="AV462:AV525" si="60">IF(ISBLANK(J462),1,IFERROR(VLOOKUP(J462,pdd,1,FALSE),"NO"))</f>
        <v>1</v>
      </c>
    </row>
    <row r="463" spans="1:48" ht="45" customHeight="1">
      <c r="A463" s="57"/>
      <c r="B463" s="71"/>
      <c r="C463" s="121"/>
      <c r="D463" s="58"/>
      <c r="E463" s="75"/>
      <c r="F463" s="58"/>
      <c r="G463" s="59"/>
      <c r="H463" s="60"/>
      <c r="I463" s="61"/>
      <c r="J463" s="186"/>
      <c r="K463" s="62"/>
      <c r="L463" s="63" t="str">
        <f>IF(ISERROR(VLOOKUP(K463,Eje_Pilar_Prop!$C$2:$E$104,2,FALSE))," ",VLOOKUP(K463,Eje_Pilar_Prop!$C$2:$E$104,2,FALSE))</f>
        <v xml:space="preserve"> </v>
      </c>
      <c r="M463" s="63" t="str">
        <f>IF(ISERROR(VLOOKUP(K463,Eje_Pilar_Prop!$C$2:$E$104,3,FALSE))," ",VLOOKUP(K463,Eje_Pilar_Prop!$C$2:$E$104,3,FALSE))</f>
        <v xml:space="preserve"> </v>
      </c>
      <c r="N463" s="64"/>
      <c r="O463" s="173"/>
      <c r="P463" s="60"/>
      <c r="Q463" s="65"/>
      <c r="R463" s="66"/>
      <c r="S463" s="67"/>
      <c r="T463" s="68"/>
      <c r="U463" s="65"/>
      <c r="V463" s="69">
        <f t="shared" si="59"/>
        <v>0</v>
      </c>
      <c r="W463" s="135"/>
      <c r="X463" s="70"/>
      <c r="Y463" s="70"/>
      <c r="Z463" s="70"/>
      <c r="AA463" s="71"/>
      <c r="AB463" s="71"/>
      <c r="AC463" s="71"/>
      <c r="AD463" s="173"/>
      <c r="AE463" s="136"/>
      <c r="AF463" s="70"/>
      <c r="AG463" s="65"/>
      <c r="AH463" s="57"/>
      <c r="AI463" s="57"/>
      <c r="AJ463" s="57"/>
      <c r="AK463" s="57"/>
      <c r="AL463" s="72" t="str">
        <f t="shared" si="58"/>
        <v>-</v>
      </c>
      <c r="AN463" s="112">
        <f>IF(SUMPRODUCT((A$14:A463=A463)*(B$14:B463=B463)*(D$14:D463=D463))&gt;1,0,1)</f>
        <v>0</v>
      </c>
      <c r="AO463" s="73">
        <f t="shared" si="54"/>
        <v>1</v>
      </c>
      <c r="AP463" s="73">
        <f t="shared" si="55"/>
        <v>1</v>
      </c>
      <c r="AQ463" s="74">
        <f>IF(ISBLANK(G463),1,IFERROR(VLOOKUP(G463,Tipo!$C$12:$C$27,1,FALSE),"NO"))</f>
        <v>1</v>
      </c>
      <c r="AR463" s="73">
        <f t="shared" si="56"/>
        <v>1</v>
      </c>
      <c r="AS463" s="73">
        <f>IF(ISBLANK(K463),1,IFERROR(VLOOKUP(K463,Eje_Pilar_Prop!C445:C546,1,FALSE),"NO"))</f>
        <v>1</v>
      </c>
      <c r="AT463" s="73">
        <f t="shared" si="53"/>
        <v>1</v>
      </c>
      <c r="AU463" s="38">
        <f t="shared" si="57"/>
        <v>1</v>
      </c>
      <c r="AV463" s="73">
        <f t="shared" si="60"/>
        <v>1</v>
      </c>
    </row>
    <row r="464" spans="1:48" ht="45" customHeight="1">
      <c r="A464" s="57"/>
      <c r="B464" s="71"/>
      <c r="C464" s="121"/>
      <c r="D464" s="58"/>
      <c r="E464" s="75"/>
      <c r="F464" s="58"/>
      <c r="G464" s="59"/>
      <c r="H464" s="60"/>
      <c r="I464" s="61"/>
      <c r="J464" s="186"/>
      <c r="K464" s="62"/>
      <c r="L464" s="63" t="str">
        <f>IF(ISERROR(VLOOKUP(K464,Eje_Pilar_Prop!$C$2:$E$104,2,FALSE))," ",VLOOKUP(K464,Eje_Pilar_Prop!$C$2:$E$104,2,FALSE))</f>
        <v xml:space="preserve"> </v>
      </c>
      <c r="M464" s="63" t="str">
        <f>IF(ISERROR(VLOOKUP(K464,Eje_Pilar_Prop!$C$2:$E$104,3,FALSE))," ",VLOOKUP(K464,Eje_Pilar_Prop!$C$2:$E$104,3,FALSE))</f>
        <v xml:space="preserve"> </v>
      </c>
      <c r="N464" s="64"/>
      <c r="O464" s="173"/>
      <c r="P464" s="60"/>
      <c r="Q464" s="65"/>
      <c r="R464" s="66"/>
      <c r="S464" s="67"/>
      <c r="T464" s="68"/>
      <c r="U464" s="65"/>
      <c r="V464" s="69">
        <f t="shared" si="59"/>
        <v>0</v>
      </c>
      <c r="W464" s="135"/>
      <c r="X464" s="70"/>
      <c r="Y464" s="70"/>
      <c r="Z464" s="70"/>
      <c r="AA464" s="71"/>
      <c r="AB464" s="71"/>
      <c r="AC464" s="71"/>
      <c r="AD464" s="173"/>
      <c r="AE464" s="136"/>
      <c r="AF464" s="70"/>
      <c r="AG464" s="65"/>
      <c r="AH464" s="57"/>
      <c r="AI464" s="57"/>
      <c r="AJ464" s="57"/>
      <c r="AK464" s="57"/>
      <c r="AL464" s="72" t="str">
        <f t="shared" si="58"/>
        <v>-</v>
      </c>
      <c r="AN464" s="112">
        <f>IF(SUMPRODUCT((A$14:A464=A464)*(B$14:B464=B464)*(D$14:D464=D464))&gt;1,0,1)</f>
        <v>0</v>
      </c>
      <c r="AO464" s="73">
        <f t="shared" si="54"/>
        <v>1</v>
      </c>
      <c r="AP464" s="73">
        <f t="shared" si="55"/>
        <v>1</v>
      </c>
      <c r="AQ464" s="74">
        <f>IF(ISBLANK(G464),1,IFERROR(VLOOKUP(G464,Tipo!$C$12:$C$27,1,FALSE),"NO"))</f>
        <v>1</v>
      </c>
      <c r="AR464" s="73">
        <f t="shared" si="56"/>
        <v>1</v>
      </c>
      <c r="AS464" s="73">
        <f>IF(ISBLANK(K464),1,IFERROR(VLOOKUP(K464,Eje_Pilar_Prop!C446:C547,1,FALSE),"NO"))</f>
        <v>1</v>
      </c>
      <c r="AT464" s="73">
        <f t="shared" si="53"/>
        <v>1</v>
      </c>
      <c r="AU464" s="38">
        <f t="shared" si="57"/>
        <v>1</v>
      </c>
      <c r="AV464" s="73">
        <f t="shared" si="60"/>
        <v>1</v>
      </c>
    </row>
    <row r="465" spans="1:48" ht="45" customHeight="1">
      <c r="A465" s="57"/>
      <c r="B465" s="71"/>
      <c r="C465" s="121"/>
      <c r="D465" s="58"/>
      <c r="E465" s="75"/>
      <c r="F465" s="58"/>
      <c r="G465" s="59"/>
      <c r="H465" s="60"/>
      <c r="I465" s="61"/>
      <c r="J465" s="186"/>
      <c r="K465" s="62"/>
      <c r="L465" s="63" t="str">
        <f>IF(ISERROR(VLOOKUP(K465,Eje_Pilar_Prop!$C$2:$E$104,2,FALSE))," ",VLOOKUP(K465,Eje_Pilar_Prop!$C$2:$E$104,2,FALSE))</f>
        <v xml:space="preserve"> </v>
      </c>
      <c r="M465" s="63" t="str">
        <f>IF(ISERROR(VLOOKUP(K465,Eje_Pilar_Prop!$C$2:$E$104,3,FALSE))," ",VLOOKUP(K465,Eje_Pilar_Prop!$C$2:$E$104,3,FALSE))</f>
        <v xml:space="preserve"> </v>
      </c>
      <c r="N465" s="64"/>
      <c r="O465" s="173"/>
      <c r="P465" s="60"/>
      <c r="Q465" s="65"/>
      <c r="R465" s="66"/>
      <c r="S465" s="67"/>
      <c r="T465" s="68"/>
      <c r="U465" s="65"/>
      <c r="V465" s="69">
        <f t="shared" si="59"/>
        <v>0</v>
      </c>
      <c r="W465" s="135"/>
      <c r="X465" s="70"/>
      <c r="Y465" s="70"/>
      <c r="Z465" s="70"/>
      <c r="AA465" s="71"/>
      <c r="AB465" s="71"/>
      <c r="AC465" s="71"/>
      <c r="AD465" s="173"/>
      <c r="AE465" s="136"/>
      <c r="AF465" s="70"/>
      <c r="AG465" s="65"/>
      <c r="AH465" s="57"/>
      <c r="AI465" s="57"/>
      <c r="AJ465" s="57"/>
      <c r="AK465" s="57"/>
      <c r="AL465" s="72" t="str">
        <f t="shared" si="58"/>
        <v>-</v>
      </c>
      <c r="AN465" s="112">
        <f>IF(SUMPRODUCT((A$14:A465=A465)*(B$14:B465=B465)*(D$14:D465=D465))&gt;1,0,1)</f>
        <v>0</v>
      </c>
      <c r="AO465" s="73">
        <f t="shared" si="54"/>
        <v>1</v>
      </c>
      <c r="AP465" s="73">
        <f t="shared" si="55"/>
        <v>1</v>
      </c>
      <c r="AQ465" s="74">
        <f>IF(ISBLANK(G465),1,IFERROR(VLOOKUP(G465,Tipo!$C$12:$C$27,1,FALSE),"NO"))</f>
        <v>1</v>
      </c>
      <c r="AR465" s="73">
        <f t="shared" si="56"/>
        <v>1</v>
      </c>
      <c r="AS465" s="73">
        <f>IF(ISBLANK(K465),1,IFERROR(VLOOKUP(K465,Eje_Pilar_Prop!C447:C548,1,FALSE),"NO"))</f>
        <v>1</v>
      </c>
      <c r="AT465" s="73">
        <f t="shared" si="53"/>
        <v>1</v>
      </c>
      <c r="AU465" s="38">
        <f t="shared" si="57"/>
        <v>1</v>
      </c>
      <c r="AV465" s="73">
        <f t="shared" si="60"/>
        <v>1</v>
      </c>
    </row>
    <row r="466" spans="1:48" ht="45" customHeight="1">
      <c r="A466" s="57"/>
      <c r="B466" s="71"/>
      <c r="C466" s="121"/>
      <c r="D466" s="58"/>
      <c r="E466" s="75"/>
      <c r="F466" s="58"/>
      <c r="G466" s="59"/>
      <c r="H466" s="60"/>
      <c r="I466" s="61"/>
      <c r="J466" s="186"/>
      <c r="K466" s="62"/>
      <c r="L466" s="63" t="str">
        <f>IF(ISERROR(VLOOKUP(K466,Eje_Pilar_Prop!$C$2:$E$104,2,FALSE))," ",VLOOKUP(K466,Eje_Pilar_Prop!$C$2:$E$104,2,FALSE))</f>
        <v xml:space="preserve"> </v>
      </c>
      <c r="M466" s="63" t="str">
        <f>IF(ISERROR(VLOOKUP(K466,Eje_Pilar_Prop!$C$2:$E$104,3,FALSE))," ",VLOOKUP(K466,Eje_Pilar_Prop!$C$2:$E$104,3,FALSE))</f>
        <v xml:space="preserve"> </v>
      </c>
      <c r="N466" s="64"/>
      <c r="O466" s="173"/>
      <c r="P466" s="60"/>
      <c r="Q466" s="65"/>
      <c r="R466" s="66"/>
      <c r="S466" s="67"/>
      <c r="T466" s="68"/>
      <c r="U466" s="65"/>
      <c r="V466" s="69">
        <f t="shared" si="59"/>
        <v>0</v>
      </c>
      <c r="W466" s="135"/>
      <c r="X466" s="70"/>
      <c r="Y466" s="70"/>
      <c r="Z466" s="70"/>
      <c r="AA466" s="71"/>
      <c r="AB466" s="71"/>
      <c r="AC466" s="71"/>
      <c r="AD466" s="173"/>
      <c r="AE466" s="136"/>
      <c r="AF466" s="70"/>
      <c r="AG466" s="65"/>
      <c r="AH466" s="57"/>
      <c r="AI466" s="57"/>
      <c r="AJ466" s="57"/>
      <c r="AK466" s="57"/>
      <c r="AL466" s="72" t="str">
        <f t="shared" si="58"/>
        <v>-</v>
      </c>
      <c r="AN466" s="112">
        <f>IF(SUMPRODUCT((A$14:A466=A466)*(B$14:B466=B466)*(D$14:D466=D466))&gt;1,0,1)</f>
        <v>0</v>
      </c>
      <c r="AO466" s="73">
        <f t="shared" si="54"/>
        <v>1</v>
      </c>
      <c r="AP466" s="73">
        <f t="shared" si="55"/>
        <v>1</v>
      </c>
      <c r="AQ466" s="74">
        <f>IF(ISBLANK(G466),1,IFERROR(VLOOKUP(G466,Tipo!$C$12:$C$27,1,FALSE),"NO"))</f>
        <v>1</v>
      </c>
      <c r="AR466" s="73">
        <f t="shared" si="56"/>
        <v>1</v>
      </c>
      <c r="AS466" s="73">
        <f>IF(ISBLANK(K466),1,IFERROR(VLOOKUP(K466,Eje_Pilar_Prop!C448:C549,1,FALSE),"NO"))</f>
        <v>1</v>
      </c>
      <c r="AT466" s="73">
        <f t="shared" si="53"/>
        <v>1</v>
      </c>
      <c r="AU466" s="38">
        <f t="shared" si="57"/>
        <v>1</v>
      </c>
      <c r="AV466" s="73">
        <f t="shared" si="60"/>
        <v>1</v>
      </c>
    </row>
    <row r="467" spans="1:48" ht="45" customHeight="1">
      <c r="A467" s="57"/>
      <c r="B467" s="71"/>
      <c r="C467" s="121"/>
      <c r="D467" s="58"/>
      <c r="E467" s="75"/>
      <c r="F467" s="58"/>
      <c r="G467" s="59"/>
      <c r="H467" s="60"/>
      <c r="I467" s="61"/>
      <c r="J467" s="186"/>
      <c r="K467" s="62"/>
      <c r="L467" s="63" t="str">
        <f>IF(ISERROR(VLOOKUP(K467,Eje_Pilar_Prop!$C$2:$E$104,2,FALSE))," ",VLOOKUP(K467,Eje_Pilar_Prop!$C$2:$E$104,2,FALSE))</f>
        <v xml:space="preserve"> </v>
      </c>
      <c r="M467" s="63" t="str">
        <f>IF(ISERROR(VLOOKUP(K467,Eje_Pilar_Prop!$C$2:$E$104,3,FALSE))," ",VLOOKUP(K467,Eje_Pilar_Prop!$C$2:$E$104,3,FALSE))</f>
        <v xml:space="preserve"> </v>
      </c>
      <c r="N467" s="64"/>
      <c r="O467" s="173"/>
      <c r="P467" s="60"/>
      <c r="Q467" s="65"/>
      <c r="R467" s="66"/>
      <c r="S467" s="67"/>
      <c r="T467" s="68"/>
      <c r="U467" s="65"/>
      <c r="V467" s="69">
        <f t="shared" si="59"/>
        <v>0</v>
      </c>
      <c r="W467" s="135"/>
      <c r="X467" s="70"/>
      <c r="Y467" s="70"/>
      <c r="Z467" s="70"/>
      <c r="AA467" s="71"/>
      <c r="AB467" s="71"/>
      <c r="AC467" s="71"/>
      <c r="AD467" s="173"/>
      <c r="AE467" s="136"/>
      <c r="AF467" s="70"/>
      <c r="AG467" s="65"/>
      <c r="AH467" s="57"/>
      <c r="AI467" s="57"/>
      <c r="AJ467" s="57"/>
      <c r="AK467" s="57"/>
      <c r="AL467" s="72" t="str">
        <f t="shared" si="58"/>
        <v>-</v>
      </c>
      <c r="AN467" s="112">
        <f>IF(SUMPRODUCT((A$14:A467=A467)*(B$14:B467=B467)*(D$14:D467=D467))&gt;1,0,1)</f>
        <v>0</v>
      </c>
      <c r="AO467" s="73">
        <f t="shared" si="54"/>
        <v>1</v>
      </c>
      <c r="AP467" s="73">
        <f t="shared" si="55"/>
        <v>1</v>
      </c>
      <c r="AQ467" s="74">
        <f>IF(ISBLANK(G467),1,IFERROR(VLOOKUP(G467,Tipo!$C$12:$C$27,1,FALSE),"NO"))</f>
        <v>1</v>
      </c>
      <c r="AR467" s="73">
        <f t="shared" si="56"/>
        <v>1</v>
      </c>
      <c r="AS467" s="73">
        <f>IF(ISBLANK(K467),1,IFERROR(VLOOKUP(K467,Eje_Pilar_Prop!C449:C550,1,FALSE),"NO"))</f>
        <v>1</v>
      </c>
      <c r="AT467" s="73">
        <f t="shared" si="53"/>
        <v>1</v>
      </c>
      <c r="AU467" s="38">
        <f t="shared" si="57"/>
        <v>1</v>
      </c>
      <c r="AV467" s="73">
        <f t="shared" si="60"/>
        <v>1</v>
      </c>
    </row>
    <row r="468" spans="1:48" ht="45" customHeight="1">
      <c r="A468" s="57"/>
      <c r="B468" s="71"/>
      <c r="C468" s="121"/>
      <c r="D468" s="58"/>
      <c r="E468" s="75"/>
      <c r="F468" s="58"/>
      <c r="G468" s="59"/>
      <c r="H468" s="60"/>
      <c r="I468" s="61"/>
      <c r="J468" s="186"/>
      <c r="K468" s="62"/>
      <c r="L468" s="63" t="str">
        <f>IF(ISERROR(VLOOKUP(K468,Eje_Pilar_Prop!$C$2:$E$104,2,FALSE))," ",VLOOKUP(K468,Eje_Pilar_Prop!$C$2:$E$104,2,FALSE))</f>
        <v xml:space="preserve"> </v>
      </c>
      <c r="M468" s="63" t="str">
        <f>IF(ISERROR(VLOOKUP(K468,Eje_Pilar_Prop!$C$2:$E$104,3,FALSE))," ",VLOOKUP(K468,Eje_Pilar_Prop!$C$2:$E$104,3,FALSE))</f>
        <v xml:space="preserve"> </v>
      </c>
      <c r="N468" s="64"/>
      <c r="O468" s="173"/>
      <c r="P468" s="60"/>
      <c r="Q468" s="65"/>
      <c r="R468" s="66"/>
      <c r="S468" s="67"/>
      <c r="T468" s="68"/>
      <c r="U468" s="65"/>
      <c r="V468" s="69">
        <f t="shared" si="59"/>
        <v>0</v>
      </c>
      <c r="W468" s="135"/>
      <c r="X468" s="70"/>
      <c r="Y468" s="70"/>
      <c r="Z468" s="70"/>
      <c r="AA468" s="71"/>
      <c r="AB468" s="71"/>
      <c r="AC468" s="71"/>
      <c r="AD468" s="173"/>
      <c r="AE468" s="136"/>
      <c r="AF468" s="70"/>
      <c r="AG468" s="65"/>
      <c r="AH468" s="57"/>
      <c r="AI468" s="57"/>
      <c r="AJ468" s="57"/>
      <c r="AK468" s="57"/>
      <c r="AL468" s="72" t="str">
        <f t="shared" si="58"/>
        <v>-</v>
      </c>
      <c r="AN468" s="112">
        <f>IF(SUMPRODUCT((A$14:A468=A468)*(B$14:B468=B468)*(D$14:D468=D468))&gt;1,0,1)</f>
        <v>0</v>
      </c>
      <c r="AO468" s="73">
        <f t="shared" si="54"/>
        <v>1</v>
      </c>
      <c r="AP468" s="73">
        <f t="shared" si="55"/>
        <v>1</v>
      </c>
      <c r="AQ468" s="74">
        <f>IF(ISBLANK(G468),1,IFERROR(VLOOKUP(G468,Tipo!$C$12:$C$27,1,FALSE),"NO"))</f>
        <v>1</v>
      </c>
      <c r="AR468" s="73">
        <f t="shared" si="56"/>
        <v>1</v>
      </c>
      <c r="AS468" s="73">
        <f>IF(ISBLANK(K468),1,IFERROR(VLOOKUP(K468,Eje_Pilar_Prop!C450:C551,1,FALSE),"NO"))</f>
        <v>1</v>
      </c>
      <c r="AT468" s="73">
        <f t="shared" si="53"/>
        <v>1</v>
      </c>
      <c r="AU468" s="38">
        <f t="shared" si="57"/>
        <v>1</v>
      </c>
      <c r="AV468" s="73">
        <f t="shared" si="60"/>
        <v>1</v>
      </c>
    </row>
    <row r="469" spans="1:48" ht="45" customHeight="1">
      <c r="A469" s="57"/>
      <c r="B469" s="71"/>
      <c r="C469" s="121"/>
      <c r="D469" s="58"/>
      <c r="E469" s="75"/>
      <c r="F469" s="58"/>
      <c r="G469" s="59"/>
      <c r="H469" s="60"/>
      <c r="I469" s="61"/>
      <c r="J469" s="186"/>
      <c r="K469" s="62"/>
      <c r="L469" s="63" t="str">
        <f>IF(ISERROR(VLOOKUP(K469,Eje_Pilar_Prop!$C$2:$E$104,2,FALSE))," ",VLOOKUP(K469,Eje_Pilar_Prop!$C$2:$E$104,2,FALSE))</f>
        <v xml:space="preserve"> </v>
      </c>
      <c r="M469" s="63" t="str">
        <f>IF(ISERROR(VLOOKUP(K469,Eje_Pilar_Prop!$C$2:$E$104,3,FALSE))," ",VLOOKUP(K469,Eje_Pilar_Prop!$C$2:$E$104,3,FALSE))</f>
        <v xml:space="preserve"> </v>
      </c>
      <c r="N469" s="64"/>
      <c r="O469" s="173"/>
      <c r="P469" s="60"/>
      <c r="Q469" s="65"/>
      <c r="R469" s="66"/>
      <c r="S469" s="67"/>
      <c r="T469" s="68"/>
      <c r="U469" s="65"/>
      <c r="V469" s="69">
        <f t="shared" si="59"/>
        <v>0</v>
      </c>
      <c r="W469" s="135"/>
      <c r="X469" s="70"/>
      <c r="Y469" s="70"/>
      <c r="Z469" s="70"/>
      <c r="AA469" s="71"/>
      <c r="AB469" s="71"/>
      <c r="AC469" s="71"/>
      <c r="AD469" s="173"/>
      <c r="AE469" s="136"/>
      <c r="AF469" s="70"/>
      <c r="AG469" s="65"/>
      <c r="AH469" s="57"/>
      <c r="AI469" s="57"/>
      <c r="AJ469" s="57"/>
      <c r="AK469" s="57"/>
      <c r="AL469" s="72" t="str">
        <f t="shared" si="58"/>
        <v>-</v>
      </c>
      <c r="AN469" s="112">
        <f>IF(SUMPRODUCT((A$14:A469=A469)*(B$14:B469=B469)*(D$14:D469=D469))&gt;1,0,1)</f>
        <v>0</v>
      </c>
      <c r="AO469" s="73">
        <f t="shared" si="54"/>
        <v>1</v>
      </c>
      <c r="AP469" s="73">
        <f t="shared" si="55"/>
        <v>1</v>
      </c>
      <c r="AQ469" s="74">
        <f>IF(ISBLANK(G469),1,IFERROR(VLOOKUP(G469,Tipo!$C$12:$C$27,1,FALSE),"NO"))</f>
        <v>1</v>
      </c>
      <c r="AR469" s="73">
        <f t="shared" si="56"/>
        <v>1</v>
      </c>
      <c r="AS469" s="73">
        <f>IF(ISBLANK(K469),1,IFERROR(VLOOKUP(K469,Eje_Pilar_Prop!C451:C552,1,FALSE),"NO"))</f>
        <v>1</v>
      </c>
      <c r="AT469" s="73">
        <f t="shared" ref="AT469:AT532" si="61">IF(ISBLANK(C469),1,IFERROR(VLOOKUP(C469,SECOP,1,FALSE),"NO"))</f>
        <v>1</v>
      </c>
      <c r="AU469" s="38">
        <f t="shared" si="57"/>
        <v>1</v>
      </c>
      <c r="AV469" s="73">
        <f t="shared" si="60"/>
        <v>1</v>
      </c>
    </row>
    <row r="470" spans="1:48" ht="45" customHeight="1">
      <c r="A470" s="57"/>
      <c r="B470" s="71"/>
      <c r="C470" s="121"/>
      <c r="D470" s="58"/>
      <c r="E470" s="75"/>
      <c r="F470" s="58"/>
      <c r="G470" s="59"/>
      <c r="H470" s="60"/>
      <c r="I470" s="61"/>
      <c r="J470" s="186"/>
      <c r="K470" s="62"/>
      <c r="L470" s="63" t="str">
        <f>IF(ISERROR(VLOOKUP(K470,Eje_Pilar_Prop!$C$2:$E$104,2,FALSE))," ",VLOOKUP(K470,Eje_Pilar_Prop!$C$2:$E$104,2,FALSE))</f>
        <v xml:space="preserve"> </v>
      </c>
      <c r="M470" s="63" t="str">
        <f>IF(ISERROR(VLOOKUP(K470,Eje_Pilar_Prop!$C$2:$E$104,3,FALSE))," ",VLOOKUP(K470,Eje_Pilar_Prop!$C$2:$E$104,3,FALSE))</f>
        <v xml:space="preserve"> </v>
      </c>
      <c r="N470" s="64"/>
      <c r="O470" s="173"/>
      <c r="P470" s="60"/>
      <c r="Q470" s="65"/>
      <c r="R470" s="66"/>
      <c r="S470" s="67"/>
      <c r="T470" s="68"/>
      <c r="U470" s="65"/>
      <c r="V470" s="69">
        <f t="shared" si="59"/>
        <v>0</v>
      </c>
      <c r="W470" s="135"/>
      <c r="X470" s="70"/>
      <c r="Y470" s="70"/>
      <c r="Z470" s="70"/>
      <c r="AA470" s="71"/>
      <c r="AB470" s="71"/>
      <c r="AC470" s="71"/>
      <c r="AD470" s="173"/>
      <c r="AE470" s="136"/>
      <c r="AF470" s="70"/>
      <c r="AG470" s="65"/>
      <c r="AH470" s="57"/>
      <c r="AI470" s="57"/>
      <c r="AJ470" s="57"/>
      <c r="AK470" s="57"/>
      <c r="AL470" s="72" t="str">
        <f t="shared" si="58"/>
        <v>-</v>
      </c>
      <c r="AN470" s="112">
        <f>IF(SUMPRODUCT((A$14:A470=A470)*(B$14:B470=B470)*(D$14:D470=D470))&gt;1,0,1)</f>
        <v>0</v>
      </c>
      <c r="AO470" s="73">
        <f t="shared" si="54"/>
        <v>1</v>
      </c>
      <c r="AP470" s="73">
        <f t="shared" si="55"/>
        <v>1</v>
      </c>
      <c r="AQ470" s="74">
        <f>IF(ISBLANK(G470),1,IFERROR(VLOOKUP(G470,Tipo!$C$12:$C$27,1,FALSE),"NO"))</f>
        <v>1</v>
      </c>
      <c r="AR470" s="73">
        <f t="shared" si="56"/>
        <v>1</v>
      </c>
      <c r="AS470" s="73">
        <f>IF(ISBLANK(K470),1,IFERROR(VLOOKUP(K470,Eje_Pilar_Prop!C452:C553,1,FALSE),"NO"))</f>
        <v>1</v>
      </c>
      <c r="AT470" s="73">
        <f t="shared" si="61"/>
        <v>1</v>
      </c>
      <c r="AU470" s="38">
        <f t="shared" si="57"/>
        <v>1</v>
      </c>
      <c r="AV470" s="73">
        <f t="shared" si="60"/>
        <v>1</v>
      </c>
    </row>
    <row r="471" spans="1:48" ht="45" customHeight="1">
      <c r="A471" s="57"/>
      <c r="B471" s="71"/>
      <c r="C471" s="121"/>
      <c r="D471" s="58"/>
      <c r="E471" s="75"/>
      <c r="F471" s="58"/>
      <c r="G471" s="59"/>
      <c r="H471" s="60"/>
      <c r="I471" s="61"/>
      <c r="J471" s="186"/>
      <c r="K471" s="62"/>
      <c r="L471" s="63" t="str">
        <f>IF(ISERROR(VLOOKUP(K471,Eje_Pilar_Prop!$C$2:$E$104,2,FALSE))," ",VLOOKUP(K471,Eje_Pilar_Prop!$C$2:$E$104,2,FALSE))</f>
        <v xml:space="preserve"> </v>
      </c>
      <c r="M471" s="63" t="str">
        <f>IF(ISERROR(VLOOKUP(K471,Eje_Pilar_Prop!$C$2:$E$104,3,FALSE))," ",VLOOKUP(K471,Eje_Pilar_Prop!$C$2:$E$104,3,FALSE))</f>
        <v xml:space="preserve"> </v>
      </c>
      <c r="N471" s="64"/>
      <c r="O471" s="173"/>
      <c r="P471" s="60"/>
      <c r="Q471" s="65"/>
      <c r="R471" s="66"/>
      <c r="S471" s="67"/>
      <c r="T471" s="68"/>
      <c r="U471" s="65"/>
      <c r="V471" s="69">
        <f t="shared" si="59"/>
        <v>0</v>
      </c>
      <c r="W471" s="135"/>
      <c r="X471" s="70"/>
      <c r="Y471" s="70"/>
      <c r="Z471" s="70"/>
      <c r="AA471" s="71"/>
      <c r="AB471" s="71"/>
      <c r="AC471" s="71"/>
      <c r="AD471" s="173"/>
      <c r="AE471" s="136"/>
      <c r="AF471" s="70"/>
      <c r="AG471" s="65"/>
      <c r="AH471" s="57"/>
      <c r="AI471" s="57"/>
      <c r="AJ471" s="57"/>
      <c r="AK471" s="57"/>
      <c r="AL471" s="72" t="str">
        <f t="shared" si="58"/>
        <v>-</v>
      </c>
      <c r="AN471" s="112">
        <f>IF(SUMPRODUCT((A$14:A471=A471)*(B$14:B471=B471)*(D$14:D471=D471))&gt;1,0,1)</f>
        <v>0</v>
      </c>
      <c r="AO471" s="73">
        <f t="shared" si="54"/>
        <v>1</v>
      </c>
      <c r="AP471" s="73">
        <f t="shared" si="55"/>
        <v>1</v>
      </c>
      <c r="AQ471" s="74">
        <f>IF(ISBLANK(G471),1,IFERROR(VLOOKUP(G471,Tipo!$C$12:$C$27,1,FALSE),"NO"))</f>
        <v>1</v>
      </c>
      <c r="AR471" s="73">
        <f t="shared" si="56"/>
        <v>1</v>
      </c>
      <c r="AS471" s="73">
        <f>IF(ISBLANK(K471),1,IFERROR(VLOOKUP(K471,Eje_Pilar_Prop!C453:C554,1,FALSE),"NO"))</f>
        <v>1</v>
      </c>
      <c r="AT471" s="73">
        <f t="shared" si="61"/>
        <v>1</v>
      </c>
      <c r="AU471" s="38">
        <f t="shared" si="57"/>
        <v>1</v>
      </c>
      <c r="AV471" s="73">
        <f t="shared" si="60"/>
        <v>1</v>
      </c>
    </row>
    <row r="472" spans="1:48" ht="45" customHeight="1">
      <c r="A472" s="57"/>
      <c r="B472" s="71"/>
      <c r="C472" s="121"/>
      <c r="D472" s="58"/>
      <c r="E472" s="75"/>
      <c r="F472" s="58"/>
      <c r="G472" s="59"/>
      <c r="H472" s="60"/>
      <c r="I472" s="61"/>
      <c r="J472" s="186"/>
      <c r="K472" s="62"/>
      <c r="L472" s="63" t="str">
        <f>IF(ISERROR(VLOOKUP(K472,Eje_Pilar_Prop!$C$2:$E$104,2,FALSE))," ",VLOOKUP(K472,Eje_Pilar_Prop!$C$2:$E$104,2,FALSE))</f>
        <v xml:space="preserve"> </v>
      </c>
      <c r="M472" s="63" t="str">
        <f>IF(ISERROR(VLOOKUP(K472,Eje_Pilar_Prop!$C$2:$E$104,3,FALSE))," ",VLOOKUP(K472,Eje_Pilar_Prop!$C$2:$E$104,3,FALSE))</f>
        <v xml:space="preserve"> </v>
      </c>
      <c r="N472" s="64"/>
      <c r="O472" s="173"/>
      <c r="P472" s="60"/>
      <c r="Q472" s="65"/>
      <c r="R472" s="66"/>
      <c r="S472" s="67"/>
      <c r="T472" s="68"/>
      <c r="U472" s="65"/>
      <c r="V472" s="69">
        <f t="shared" si="59"/>
        <v>0</v>
      </c>
      <c r="W472" s="135"/>
      <c r="X472" s="70"/>
      <c r="Y472" s="70"/>
      <c r="Z472" s="70"/>
      <c r="AA472" s="71"/>
      <c r="AB472" s="71"/>
      <c r="AC472" s="71"/>
      <c r="AD472" s="173"/>
      <c r="AE472" s="136"/>
      <c r="AF472" s="70"/>
      <c r="AG472" s="65"/>
      <c r="AH472" s="57"/>
      <c r="AI472" s="57"/>
      <c r="AJ472" s="57"/>
      <c r="AK472" s="57"/>
      <c r="AL472" s="72" t="str">
        <f t="shared" si="58"/>
        <v>-</v>
      </c>
      <c r="AN472" s="112">
        <f>IF(SUMPRODUCT((A$14:A472=A472)*(B$14:B472=B472)*(D$14:D472=D472))&gt;1,0,1)</f>
        <v>0</v>
      </c>
      <c r="AO472" s="73">
        <f t="shared" ref="AO472:AO535" si="62">IF(ISBLANK(E472),1,IFERROR(VLOOKUP(E472,tipo,1,FALSE),"NO"))</f>
        <v>1</v>
      </c>
      <c r="AP472" s="73">
        <f t="shared" ref="AP472:AP535" si="63">IF(ISBLANK(F472),1,IFERROR(VLOOKUP(F472,modal,1,FALSE),"NO"))</f>
        <v>1</v>
      </c>
      <c r="AQ472" s="74">
        <f>IF(ISBLANK(G472),1,IFERROR(VLOOKUP(G472,Tipo!$C$12:$C$27,1,FALSE),"NO"))</f>
        <v>1</v>
      </c>
      <c r="AR472" s="73">
        <f t="shared" ref="AR472:AR535" si="64">IF(ISBLANK(I472),1,IFERROR(VLOOKUP(I472,afectacion,1,FALSE),"NO"))</f>
        <v>1</v>
      </c>
      <c r="AS472" s="73">
        <f>IF(ISBLANK(K472),1,IFERROR(VLOOKUP(K472,Eje_Pilar_Prop!C454:C555,1,FALSE),"NO"))</f>
        <v>1</v>
      </c>
      <c r="AT472" s="73">
        <f t="shared" si="61"/>
        <v>1</v>
      </c>
      <c r="AU472" s="38">
        <f t="shared" si="57"/>
        <v>1</v>
      </c>
      <c r="AV472" s="73">
        <f t="shared" si="60"/>
        <v>1</v>
      </c>
    </row>
    <row r="473" spans="1:48" ht="45" customHeight="1">
      <c r="A473" s="57"/>
      <c r="B473" s="71"/>
      <c r="C473" s="121"/>
      <c r="D473" s="58"/>
      <c r="E473" s="75"/>
      <c r="F473" s="58"/>
      <c r="G473" s="59"/>
      <c r="H473" s="60"/>
      <c r="I473" s="61"/>
      <c r="J473" s="186"/>
      <c r="K473" s="62"/>
      <c r="L473" s="63" t="str">
        <f>IF(ISERROR(VLOOKUP(K473,Eje_Pilar_Prop!$C$2:$E$104,2,FALSE))," ",VLOOKUP(K473,Eje_Pilar_Prop!$C$2:$E$104,2,FALSE))</f>
        <v xml:space="preserve"> </v>
      </c>
      <c r="M473" s="63" t="str">
        <f>IF(ISERROR(VLOOKUP(K473,Eje_Pilar_Prop!$C$2:$E$104,3,FALSE))," ",VLOOKUP(K473,Eje_Pilar_Prop!$C$2:$E$104,3,FALSE))</f>
        <v xml:space="preserve"> </v>
      </c>
      <c r="N473" s="64"/>
      <c r="O473" s="173"/>
      <c r="P473" s="60"/>
      <c r="Q473" s="65"/>
      <c r="R473" s="66"/>
      <c r="S473" s="67"/>
      <c r="T473" s="68"/>
      <c r="U473" s="65"/>
      <c r="V473" s="69">
        <f t="shared" si="59"/>
        <v>0</v>
      </c>
      <c r="W473" s="135"/>
      <c r="X473" s="70"/>
      <c r="Y473" s="70"/>
      <c r="Z473" s="70"/>
      <c r="AA473" s="71"/>
      <c r="AB473" s="71"/>
      <c r="AC473" s="71"/>
      <c r="AD473" s="173"/>
      <c r="AE473" s="136"/>
      <c r="AF473" s="70"/>
      <c r="AG473" s="65"/>
      <c r="AH473" s="57"/>
      <c r="AI473" s="57"/>
      <c r="AJ473" s="57"/>
      <c r="AK473" s="57"/>
      <c r="AL473" s="72" t="str">
        <f t="shared" si="58"/>
        <v>-</v>
      </c>
      <c r="AN473" s="112">
        <f>IF(SUMPRODUCT((A$14:A473=A473)*(B$14:B473=B473)*(D$14:D473=D473))&gt;1,0,1)</f>
        <v>0</v>
      </c>
      <c r="AO473" s="73">
        <f t="shared" si="62"/>
        <v>1</v>
      </c>
      <c r="AP473" s="73">
        <f t="shared" si="63"/>
        <v>1</v>
      </c>
      <c r="AQ473" s="74">
        <f>IF(ISBLANK(G473),1,IFERROR(VLOOKUP(G473,Tipo!$C$12:$C$27,1,FALSE),"NO"))</f>
        <v>1</v>
      </c>
      <c r="AR473" s="73">
        <f t="shared" si="64"/>
        <v>1</v>
      </c>
      <c r="AS473" s="73">
        <f>IF(ISBLANK(K473),1,IFERROR(VLOOKUP(K473,Eje_Pilar_Prop!C455:C556,1,FALSE),"NO"))</f>
        <v>1</v>
      </c>
      <c r="AT473" s="73">
        <f t="shared" si="61"/>
        <v>1</v>
      </c>
      <c r="AU473" s="38">
        <f t="shared" si="57"/>
        <v>1</v>
      </c>
      <c r="AV473" s="73">
        <f t="shared" si="60"/>
        <v>1</v>
      </c>
    </row>
    <row r="474" spans="1:48" ht="45" customHeight="1">
      <c r="A474" s="57"/>
      <c r="B474" s="71"/>
      <c r="C474" s="121"/>
      <c r="D474" s="58"/>
      <c r="E474" s="75"/>
      <c r="F474" s="58"/>
      <c r="G474" s="59"/>
      <c r="H474" s="60"/>
      <c r="I474" s="61"/>
      <c r="J474" s="186"/>
      <c r="K474" s="62"/>
      <c r="L474" s="63" t="str">
        <f>IF(ISERROR(VLOOKUP(K474,Eje_Pilar_Prop!$C$2:$E$104,2,FALSE))," ",VLOOKUP(K474,Eje_Pilar_Prop!$C$2:$E$104,2,FALSE))</f>
        <v xml:space="preserve"> </v>
      </c>
      <c r="M474" s="63" t="str">
        <f>IF(ISERROR(VLOOKUP(K474,Eje_Pilar_Prop!$C$2:$E$104,3,FALSE))," ",VLOOKUP(K474,Eje_Pilar_Prop!$C$2:$E$104,3,FALSE))</f>
        <v xml:space="preserve"> </v>
      </c>
      <c r="N474" s="64"/>
      <c r="O474" s="173"/>
      <c r="P474" s="60"/>
      <c r="Q474" s="65"/>
      <c r="R474" s="66"/>
      <c r="S474" s="67"/>
      <c r="T474" s="68"/>
      <c r="U474" s="65"/>
      <c r="V474" s="69">
        <f t="shared" si="59"/>
        <v>0</v>
      </c>
      <c r="W474" s="135"/>
      <c r="X474" s="70"/>
      <c r="Y474" s="70"/>
      <c r="Z474" s="70"/>
      <c r="AA474" s="71"/>
      <c r="AB474" s="71"/>
      <c r="AC474" s="71"/>
      <c r="AD474" s="173"/>
      <c r="AE474" s="136"/>
      <c r="AF474" s="70"/>
      <c r="AG474" s="65"/>
      <c r="AH474" s="57"/>
      <c r="AI474" s="57"/>
      <c r="AJ474" s="57"/>
      <c r="AK474" s="57"/>
      <c r="AL474" s="72" t="str">
        <f t="shared" si="58"/>
        <v>-</v>
      </c>
      <c r="AN474" s="112">
        <f>IF(SUMPRODUCT((A$14:A474=A474)*(B$14:B474=B474)*(D$14:D474=D474))&gt;1,0,1)</f>
        <v>0</v>
      </c>
      <c r="AO474" s="73">
        <f t="shared" si="62"/>
        <v>1</v>
      </c>
      <c r="AP474" s="73">
        <f t="shared" si="63"/>
        <v>1</v>
      </c>
      <c r="AQ474" s="74">
        <f>IF(ISBLANK(G474),1,IFERROR(VLOOKUP(G474,Tipo!$C$12:$C$27,1,FALSE),"NO"))</f>
        <v>1</v>
      </c>
      <c r="AR474" s="73">
        <f t="shared" si="64"/>
        <v>1</v>
      </c>
      <c r="AS474" s="73">
        <f>IF(ISBLANK(K474),1,IFERROR(VLOOKUP(K474,Eje_Pilar_Prop!C456:C557,1,FALSE),"NO"))</f>
        <v>1</v>
      </c>
      <c r="AT474" s="73">
        <f t="shared" si="61"/>
        <v>1</v>
      </c>
      <c r="AU474" s="38">
        <f t="shared" si="57"/>
        <v>1</v>
      </c>
      <c r="AV474" s="73">
        <f t="shared" si="60"/>
        <v>1</v>
      </c>
    </row>
    <row r="475" spans="1:48" ht="45" customHeight="1">
      <c r="A475" s="57"/>
      <c r="B475" s="71"/>
      <c r="C475" s="121"/>
      <c r="D475" s="58"/>
      <c r="E475" s="75"/>
      <c r="F475" s="58"/>
      <c r="G475" s="59"/>
      <c r="H475" s="60"/>
      <c r="I475" s="61"/>
      <c r="J475" s="186"/>
      <c r="K475" s="62"/>
      <c r="L475" s="63" t="str">
        <f>IF(ISERROR(VLOOKUP(K475,Eje_Pilar_Prop!$C$2:$E$104,2,FALSE))," ",VLOOKUP(K475,Eje_Pilar_Prop!$C$2:$E$104,2,FALSE))</f>
        <v xml:space="preserve"> </v>
      </c>
      <c r="M475" s="63" t="str">
        <f>IF(ISERROR(VLOOKUP(K475,Eje_Pilar_Prop!$C$2:$E$104,3,FALSE))," ",VLOOKUP(K475,Eje_Pilar_Prop!$C$2:$E$104,3,FALSE))</f>
        <v xml:space="preserve"> </v>
      </c>
      <c r="N475" s="64"/>
      <c r="O475" s="173"/>
      <c r="P475" s="60"/>
      <c r="Q475" s="65"/>
      <c r="R475" s="66"/>
      <c r="S475" s="67"/>
      <c r="T475" s="68"/>
      <c r="U475" s="65"/>
      <c r="V475" s="69">
        <f t="shared" si="59"/>
        <v>0</v>
      </c>
      <c r="W475" s="135"/>
      <c r="X475" s="70"/>
      <c r="Y475" s="70"/>
      <c r="Z475" s="70"/>
      <c r="AA475" s="71"/>
      <c r="AB475" s="71"/>
      <c r="AC475" s="71"/>
      <c r="AD475" s="173"/>
      <c r="AE475" s="136"/>
      <c r="AF475" s="70"/>
      <c r="AG475" s="65"/>
      <c r="AH475" s="57"/>
      <c r="AI475" s="57"/>
      <c r="AJ475" s="57"/>
      <c r="AK475" s="57"/>
      <c r="AL475" s="72" t="str">
        <f t="shared" si="58"/>
        <v>-</v>
      </c>
      <c r="AN475" s="112">
        <f>IF(SUMPRODUCT((A$14:A475=A475)*(B$14:B475=B475)*(D$14:D475=D475))&gt;1,0,1)</f>
        <v>0</v>
      </c>
      <c r="AO475" s="73">
        <f t="shared" si="62"/>
        <v>1</v>
      </c>
      <c r="AP475" s="73">
        <f t="shared" si="63"/>
        <v>1</v>
      </c>
      <c r="AQ475" s="74">
        <f>IF(ISBLANK(G475),1,IFERROR(VLOOKUP(G475,Tipo!$C$12:$C$27,1,FALSE),"NO"))</f>
        <v>1</v>
      </c>
      <c r="AR475" s="73">
        <f t="shared" si="64"/>
        <v>1</v>
      </c>
      <c r="AS475" s="73">
        <f>IF(ISBLANK(K475),1,IFERROR(VLOOKUP(K475,Eje_Pilar_Prop!C457:C558,1,FALSE),"NO"))</f>
        <v>1</v>
      </c>
      <c r="AT475" s="73">
        <f t="shared" si="61"/>
        <v>1</v>
      </c>
      <c r="AU475" s="38">
        <f t="shared" si="57"/>
        <v>1</v>
      </c>
      <c r="AV475" s="73">
        <f t="shared" si="60"/>
        <v>1</v>
      </c>
    </row>
    <row r="476" spans="1:48" ht="45" customHeight="1">
      <c r="A476" s="57"/>
      <c r="B476" s="71"/>
      <c r="C476" s="121"/>
      <c r="D476" s="58"/>
      <c r="E476" s="75"/>
      <c r="F476" s="58"/>
      <c r="G476" s="59"/>
      <c r="H476" s="60"/>
      <c r="I476" s="61"/>
      <c r="J476" s="186"/>
      <c r="K476" s="62"/>
      <c r="L476" s="63" t="str">
        <f>IF(ISERROR(VLOOKUP(K476,Eje_Pilar_Prop!$C$2:$E$104,2,FALSE))," ",VLOOKUP(K476,Eje_Pilar_Prop!$C$2:$E$104,2,FALSE))</f>
        <v xml:space="preserve"> </v>
      </c>
      <c r="M476" s="63" t="str">
        <f>IF(ISERROR(VLOOKUP(K476,Eje_Pilar_Prop!$C$2:$E$104,3,FALSE))," ",VLOOKUP(K476,Eje_Pilar_Prop!$C$2:$E$104,3,FALSE))</f>
        <v xml:space="preserve"> </v>
      </c>
      <c r="N476" s="64"/>
      <c r="O476" s="173"/>
      <c r="P476" s="60"/>
      <c r="Q476" s="65"/>
      <c r="R476" s="66"/>
      <c r="S476" s="67"/>
      <c r="T476" s="68"/>
      <c r="U476" s="65"/>
      <c r="V476" s="69">
        <f t="shared" si="59"/>
        <v>0</v>
      </c>
      <c r="W476" s="135"/>
      <c r="X476" s="70"/>
      <c r="Y476" s="70"/>
      <c r="Z476" s="70"/>
      <c r="AA476" s="71"/>
      <c r="AB476" s="71"/>
      <c r="AC476" s="71"/>
      <c r="AD476" s="173"/>
      <c r="AE476" s="136"/>
      <c r="AF476" s="70"/>
      <c r="AG476" s="65"/>
      <c r="AH476" s="57"/>
      <c r="AI476" s="57"/>
      <c r="AJ476" s="57"/>
      <c r="AK476" s="57"/>
      <c r="AL476" s="72" t="str">
        <f t="shared" si="58"/>
        <v>-</v>
      </c>
      <c r="AN476" s="112">
        <f>IF(SUMPRODUCT((A$14:A476=A476)*(B$14:B476=B476)*(D$14:D476=D476))&gt;1,0,1)</f>
        <v>0</v>
      </c>
      <c r="AO476" s="73">
        <f t="shared" si="62"/>
        <v>1</v>
      </c>
      <c r="AP476" s="73">
        <f t="shared" si="63"/>
        <v>1</v>
      </c>
      <c r="AQ476" s="74">
        <f>IF(ISBLANK(G476),1,IFERROR(VLOOKUP(G476,Tipo!$C$12:$C$27,1,FALSE),"NO"))</f>
        <v>1</v>
      </c>
      <c r="AR476" s="73">
        <f t="shared" si="64"/>
        <v>1</v>
      </c>
      <c r="AS476" s="73">
        <f>IF(ISBLANK(K476),1,IFERROR(VLOOKUP(K476,Eje_Pilar_Prop!C458:C559,1,FALSE),"NO"))</f>
        <v>1</v>
      </c>
      <c r="AT476" s="73">
        <f t="shared" si="61"/>
        <v>1</v>
      </c>
      <c r="AU476" s="38">
        <f t="shared" ref="AU476:AU539" si="65">IF(OR(YEAR(X476)=2020,ISBLANK(X476)),1,"NO")</f>
        <v>1</v>
      </c>
      <c r="AV476" s="73">
        <f t="shared" si="60"/>
        <v>1</v>
      </c>
    </row>
    <row r="477" spans="1:48" ht="45" customHeight="1">
      <c r="A477" s="57"/>
      <c r="B477" s="71"/>
      <c r="C477" s="121"/>
      <c r="D477" s="58"/>
      <c r="E477" s="75"/>
      <c r="F477" s="58"/>
      <c r="G477" s="59"/>
      <c r="H477" s="60"/>
      <c r="I477" s="61"/>
      <c r="J477" s="186"/>
      <c r="K477" s="62"/>
      <c r="L477" s="63" t="str">
        <f>IF(ISERROR(VLOOKUP(K477,Eje_Pilar_Prop!$C$2:$E$104,2,FALSE))," ",VLOOKUP(K477,Eje_Pilar_Prop!$C$2:$E$104,2,FALSE))</f>
        <v xml:space="preserve"> </v>
      </c>
      <c r="M477" s="63" t="str">
        <f>IF(ISERROR(VLOOKUP(K477,Eje_Pilar_Prop!$C$2:$E$104,3,FALSE))," ",VLOOKUP(K477,Eje_Pilar_Prop!$C$2:$E$104,3,FALSE))</f>
        <v xml:space="preserve"> </v>
      </c>
      <c r="N477" s="64"/>
      <c r="O477" s="173"/>
      <c r="P477" s="60"/>
      <c r="Q477" s="65"/>
      <c r="R477" s="66"/>
      <c r="S477" s="67"/>
      <c r="T477" s="68"/>
      <c r="U477" s="65"/>
      <c r="V477" s="69">
        <f t="shared" si="59"/>
        <v>0</v>
      </c>
      <c r="W477" s="135"/>
      <c r="X477" s="70"/>
      <c r="Y477" s="70"/>
      <c r="Z477" s="70"/>
      <c r="AA477" s="71"/>
      <c r="AB477" s="71"/>
      <c r="AC477" s="71"/>
      <c r="AD477" s="173"/>
      <c r="AE477" s="136"/>
      <c r="AF477" s="70"/>
      <c r="AG477" s="65"/>
      <c r="AH477" s="57"/>
      <c r="AI477" s="57"/>
      <c r="AJ477" s="57"/>
      <c r="AK477" s="57"/>
      <c r="AL477" s="72" t="str">
        <f t="shared" si="58"/>
        <v>-</v>
      </c>
      <c r="AN477" s="112">
        <f>IF(SUMPRODUCT((A$14:A477=A477)*(B$14:B477=B477)*(D$14:D477=D477))&gt;1,0,1)</f>
        <v>0</v>
      </c>
      <c r="AO477" s="73">
        <f t="shared" si="62"/>
        <v>1</v>
      </c>
      <c r="AP477" s="73">
        <f t="shared" si="63"/>
        <v>1</v>
      </c>
      <c r="AQ477" s="74">
        <f>IF(ISBLANK(G477),1,IFERROR(VLOOKUP(G477,Tipo!$C$12:$C$27,1,FALSE),"NO"))</f>
        <v>1</v>
      </c>
      <c r="AR477" s="73">
        <f t="shared" si="64"/>
        <v>1</v>
      </c>
      <c r="AS477" s="73">
        <f>IF(ISBLANK(K477),1,IFERROR(VLOOKUP(K477,Eje_Pilar_Prop!C459:C560,1,FALSE),"NO"))</f>
        <v>1</v>
      </c>
      <c r="AT477" s="73">
        <f t="shared" si="61"/>
        <v>1</v>
      </c>
      <c r="AU477" s="38">
        <f t="shared" si="65"/>
        <v>1</v>
      </c>
      <c r="AV477" s="73">
        <f t="shared" si="60"/>
        <v>1</v>
      </c>
    </row>
    <row r="478" spans="1:48" ht="45" customHeight="1">
      <c r="A478" s="57"/>
      <c r="B478" s="71"/>
      <c r="C478" s="121"/>
      <c r="D478" s="58"/>
      <c r="E478" s="75"/>
      <c r="F478" s="58"/>
      <c r="G478" s="59"/>
      <c r="H478" s="60"/>
      <c r="I478" s="61"/>
      <c r="J478" s="186"/>
      <c r="K478" s="62"/>
      <c r="L478" s="63" t="str">
        <f>IF(ISERROR(VLOOKUP(K478,Eje_Pilar_Prop!$C$2:$E$104,2,FALSE))," ",VLOOKUP(K478,Eje_Pilar_Prop!$C$2:$E$104,2,FALSE))</f>
        <v xml:space="preserve"> </v>
      </c>
      <c r="M478" s="63" t="str">
        <f>IF(ISERROR(VLOOKUP(K478,Eje_Pilar_Prop!$C$2:$E$104,3,FALSE))," ",VLOOKUP(K478,Eje_Pilar_Prop!$C$2:$E$104,3,FALSE))</f>
        <v xml:space="preserve"> </v>
      </c>
      <c r="N478" s="64"/>
      <c r="O478" s="173"/>
      <c r="P478" s="60"/>
      <c r="Q478" s="65"/>
      <c r="R478" s="66"/>
      <c r="S478" s="67"/>
      <c r="T478" s="68"/>
      <c r="U478" s="65"/>
      <c r="V478" s="69">
        <f t="shared" si="59"/>
        <v>0</v>
      </c>
      <c r="W478" s="135"/>
      <c r="X478" s="70"/>
      <c r="Y478" s="70"/>
      <c r="Z478" s="70"/>
      <c r="AA478" s="71"/>
      <c r="AB478" s="71"/>
      <c r="AC478" s="71"/>
      <c r="AD478" s="173"/>
      <c r="AE478" s="136"/>
      <c r="AF478" s="70"/>
      <c r="AG478" s="65"/>
      <c r="AH478" s="57"/>
      <c r="AI478" s="57"/>
      <c r="AJ478" s="57"/>
      <c r="AK478" s="57"/>
      <c r="AL478" s="72" t="str">
        <f t="shared" ref="AL478:AL541" si="66">IF(ISERROR(W478/V478),"-",(W478/V478))</f>
        <v>-</v>
      </c>
      <c r="AN478" s="112">
        <f>IF(SUMPRODUCT((A$14:A478=A478)*(B$14:B478=B478)*(D$14:D478=D478))&gt;1,0,1)</f>
        <v>0</v>
      </c>
      <c r="AO478" s="73">
        <f t="shared" si="62"/>
        <v>1</v>
      </c>
      <c r="AP478" s="73">
        <f t="shared" si="63"/>
        <v>1</v>
      </c>
      <c r="AQ478" s="74">
        <f>IF(ISBLANK(G478),1,IFERROR(VLOOKUP(G478,Tipo!$C$12:$C$27,1,FALSE),"NO"))</f>
        <v>1</v>
      </c>
      <c r="AR478" s="73">
        <f t="shared" si="64"/>
        <v>1</v>
      </c>
      <c r="AS478" s="73">
        <f>IF(ISBLANK(K478),1,IFERROR(VLOOKUP(K478,Eje_Pilar_Prop!C460:C561,1,FALSE),"NO"))</f>
        <v>1</v>
      </c>
      <c r="AT478" s="73">
        <f t="shared" si="61"/>
        <v>1</v>
      </c>
      <c r="AU478" s="38">
        <f t="shared" si="65"/>
        <v>1</v>
      </c>
      <c r="AV478" s="73">
        <f t="shared" si="60"/>
        <v>1</v>
      </c>
    </row>
    <row r="479" spans="1:48" ht="45" customHeight="1">
      <c r="A479" s="57"/>
      <c r="B479" s="71"/>
      <c r="C479" s="121"/>
      <c r="D479" s="58"/>
      <c r="E479" s="75"/>
      <c r="F479" s="58"/>
      <c r="G479" s="59"/>
      <c r="H479" s="60"/>
      <c r="I479" s="61"/>
      <c r="J479" s="186"/>
      <c r="K479" s="62"/>
      <c r="L479" s="63" t="str">
        <f>IF(ISERROR(VLOOKUP(K479,Eje_Pilar_Prop!$C$2:$E$104,2,FALSE))," ",VLOOKUP(K479,Eje_Pilar_Prop!$C$2:$E$104,2,FALSE))</f>
        <v xml:space="preserve"> </v>
      </c>
      <c r="M479" s="63" t="str">
        <f>IF(ISERROR(VLOOKUP(K479,Eje_Pilar_Prop!$C$2:$E$104,3,FALSE))," ",VLOOKUP(K479,Eje_Pilar_Prop!$C$2:$E$104,3,FALSE))</f>
        <v xml:space="preserve"> </v>
      </c>
      <c r="N479" s="64"/>
      <c r="O479" s="173"/>
      <c r="P479" s="60"/>
      <c r="Q479" s="65"/>
      <c r="R479" s="66"/>
      <c r="S479" s="67"/>
      <c r="T479" s="68"/>
      <c r="U479" s="65"/>
      <c r="V479" s="69">
        <f t="shared" ref="V479:V542" si="67">+Q479+S479+U479</f>
        <v>0</v>
      </c>
      <c r="W479" s="135"/>
      <c r="X479" s="70"/>
      <c r="Y479" s="70"/>
      <c r="Z479" s="70"/>
      <c r="AA479" s="71"/>
      <c r="AB479" s="71"/>
      <c r="AC479" s="71"/>
      <c r="AD479" s="173"/>
      <c r="AE479" s="136"/>
      <c r="AF479" s="70"/>
      <c r="AG479" s="65"/>
      <c r="AH479" s="57"/>
      <c r="AI479" s="57"/>
      <c r="AJ479" s="57"/>
      <c r="AK479" s="57"/>
      <c r="AL479" s="72" t="str">
        <f t="shared" si="66"/>
        <v>-</v>
      </c>
      <c r="AN479" s="112">
        <f>IF(SUMPRODUCT((A$14:A479=A479)*(B$14:B479=B479)*(D$14:D479=D479))&gt;1,0,1)</f>
        <v>0</v>
      </c>
      <c r="AO479" s="73">
        <f t="shared" si="62"/>
        <v>1</v>
      </c>
      <c r="AP479" s="73">
        <f t="shared" si="63"/>
        <v>1</v>
      </c>
      <c r="AQ479" s="74">
        <f>IF(ISBLANK(G479),1,IFERROR(VLOOKUP(G479,Tipo!$C$12:$C$27,1,FALSE),"NO"))</f>
        <v>1</v>
      </c>
      <c r="AR479" s="73">
        <f t="shared" si="64"/>
        <v>1</v>
      </c>
      <c r="AS479" s="73">
        <f>IF(ISBLANK(K479),1,IFERROR(VLOOKUP(K479,Eje_Pilar_Prop!C461:C562,1,FALSE),"NO"))</f>
        <v>1</v>
      </c>
      <c r="AT479" s="73">
        <f t="shared" si="61"/>
        <v>1</v>
      </c>
      <c r="AU479" s="38">
        <f t="shared" si="65"/>
        <v>1</v>
      </c>
      <c r="AV479" s="73">
        <f t="shared" si="60"/>
        <v>1</v>
      </c>
    </row>
    <row r="480" spans="1:48" ht="45" customHeight="1">
      <c r="A480" s="57"/>
      <c r="B480" s="71"/>
      <c r="C480" s="121"/>
      <c r="D480" s="58"/>
      <c r="E480" s="75"/>
      <c r="F480" s="58"/>
      <c r="G480" s="59"/>
      <c r="H480" s="60"/>
      <c r="I480" s="61"/>
      <c r="J480" s="186"/>
      <c r="K480" s="62"/>
      <c r="L480" s="63" t="str">
        <f>IF(ISERROR(VLOOKUP(K480,Eje_Pilar_Prop!$C$2:$E$104,2,FALSE))," ",VLOOKUP(K480,Eje_Pilar_Prop!$C$2:$E$104,2,FALSE))</f>
        <v xml:space="preserve"> </v>
      </c>
      <c r="M480" s="63" t="str">
        <f>IF(ISERROR(VLOOKUP(K480,Eje_Pilar_Prop!$C$2:$E$104,3,FALSE))," ",VLOOKUP(K480,Eje_Pilar_Prop!$C$2:$E$104,3,FALSE))</f>
        <v xml:space="preserve"> </v>
      </c>
      <c r="N480" s="64"/>
      <c r="O480" s="173"/>
      <c r="P480" s="60"/>
      <c r="Q480" s="65"/>
      <c r="R480" s="66"/>
      <c r="S480" s="67"/>
      <c r="T480" s="68"/>
      <c r="U480" s="65"/>
      <c r="V480" s="69">
        <f t="shared" si="67"/>
        <v>0</v>
      </c>
      <c r="W480" s="135"/>
      <c r="X480" s="70"/>
      <c r="Y480" s="70"/>
      <c r="Z480" s="70"/>
      <c r="AA480" s="71"/>
      <c r="AB480" s="71"/>
      <c r="AC480" s="71"/>
      <c r="AD480" s="173"/>
      <c r="AE480" s="136"/>
      <c r="AF480" s="70"/>
      <c r="AG480" s="65"/>
      <c r="AH480" s="57"/>
      <c r="AI480" s="57"/>
      <c r="AJ480" s="57"/>
      <c r="AK480" s="57"/>
      <c r="AL480" s="72" t="str">
        <f t="shared" si="66"/>
        <v>-</v>
      </c>
      <c r="AN480" s="112">
        <f>IF(SUMPRODUCT((A$14:A480=A480)*(B$14:B480=B480)*(D$14:D480=D480))&gt;1,0,1)</f>
        <v>0</v>
      </c>
      <c r="AO480" s="73">
        <f t="shared" si="62"/>
        <v>1</v>
      </c>
      <c r="AP480" s="73">
        <f t="shared" si="63"/>
        <v>1</v>
      </c>
      <c r="AQ480" s="74">
        <f>IF(ISBLANK(G480),1,IFERROR(VLOOKUP(G480,Tipo!$C$12:$C$27,1,FALSE),"NO"))</f>
        <v>1</v>
      </c>
      <c r="AR480" s="73">
        <f t="shared" si="64"/>
        <v>1</v>
      </c>
      <c r="AS480" s="73">
        <f>IF(ISBLANK(K480),1,IFERROR(VLOOKUP(K480,Eje_Pilar_Prop!C462:C563,1,FALSE),"NO"))</f>
        <v>1</v>
      </c>
      <c r="AT480" s="73">
        <f t="shared" si="61"/>
        <v>1</v>
      </c>
      <c r="AU480" s="38">
        <f t="shared" si="65"/>
        <v>1</v>
      </c>
      <c r="AV480" s="73">
        <f t="shared" si="60"/>
        <v>1</v>
      </c>
    </row>
    <row r="481" spans="1:48" ht="45" customHeight="1">
      <c r="A481" s="57"/>
      <c r="B481" s="71"/>
      <c r="C481" s="121"/>
      <c r="D481" s="58"/>
      <c r="E481" s="75"/>
      <c r="F481" s="58"/>
      <c r="G481" s="59"/>
      <c r="H481" s="60"/>
      <c r="I481" s="61"/>
      <c r="J481" s="186"/>
      <c r="K481" s="62"/>
      <c r="L481" s="63" t="str">
        <f>IF(ISERROR(VLOOKUP(K481,Eje_Pilar_Prop!$C$2:$E$104,2,FALSE))," ",VLOOKUP(K481,Eje_Pilar_Prop!$C$2:$E$104,2,FALSE))</f>
        <v xml:space="preserve"> </v>
      </c>
      <c r="M481" s="63" t="str">
        <f>IF(ISERROR(VLOOKUP(K481,Eje_Pilar_Prop!$C$2:$E$104,3,FALSE))," ",VLOOKUP(K481,Eje_Pilar_Prop!$C$2:$E$104,3,FALSE))</f>
        <v xml:space="preserve"> </v>
      </c>
      <c r="N481" s="64"/>
      <c r="O481" s="173"/>
      <c r="P481" s="60"/>
      <c r="Q481" s="65"/>
      <c r="R481" s="66"/>
      <c r="S481" s="67"/>
      <c r="T481" s="68"/>
      <c r="U481" s="65"/>
      <c r="V481" s="69">
        <f t="shared" si="67"/>
        <v>0</v>
      </c>
      <c r="W481" s="135"/>
      <c r="X481" s="70"/>
      <c r="Y481" s="70"/>
      <c r="Z481" s="70"/>
      <c r="AA481" s="71"/>
      <c r="AB481" s="71"/>
      <c r="AC481" s="71"/>
      <c r="AD481" s="173"/>
      <c r="AE481" s="136"/>
      <c r="AF481" s="70"/>
      <c r="AG481" s="65"/>
      <c r="AH481" s="57"/>
      <c r="AI481" s="57"/>
      <c r="AJ481" s="57"/>
      <c r="AK481" s="57"/>
      <c r="AL481" s="72" t="str">
        <f t="shared" si="66"/>
        <v>-</v>
      </c>
      <c r="AN481" s="112">
        <f>IF(SUMPRODUCT((A$14:A481=A481)*(B$14:B481=B481)*(D$14:D481=D481))&gt;1,0,1)</f>
        <v>0</v>
      </c>
      <c r="AO481" s="73">
        <f t="shared" si="62"/>
        <v>1</v>
      </c>
      <c r="AP481" s="73">
        <f t="shared" si="63"/>
        <v>1</v>
      </c>
      <c r="AQ481" s="74">
        <f>IF(ISBLANK(G481),1,IFERROR(VLOOKUP(G481,Tipo!$C$12:$C$27,1,FALSE),"NO"))</f>
        <v>1</v>
      </c>
      <c r="AR481" s="73">
        <f t="shared" si="64"/>
        <v>1</v>
      </c>
      <c r="AS481" s="73">
        <f>IF(ISBLANK(K481),1,IFERROR(VLOOKUP(K481,Eje_Pilar_Prop!C463:C564,1,FALSE),"NO"))</f>
        <v>1</v>
      </c>
      <c r="AT481" s="73">
        <f t="shared" si="61"/>
        <v>1</v>
      </c>
      <c r="AU481" s="38">
        <f t="shared" si="65"/>
        <v>1</v>
      </c>
      <c r="AV481" s="73">
        <f t="shared" si="60"/>
        <v>1</v>
      </c>
    </row>
    <row r="482" spans="1:48" ht="45" customHeight="1">
      <c r="A482" s="57"/>
      <c r="B482" s="71"/>
      <c r="C482" s="121"/>
      <c r="D482" s="58"/>
      <c r="E482" s="75"/>
      <c r="F482" s="58"/>
      <c r="G482" s="59"/>
      <c r="H482" s="60"/>
      <c r="I482" s="61"/>
      <c r="J482" s="186"/>
      <c r="K482" s="62"/>
      <c r="L482" s="63" t="str">
        <f>IF(ISERROR(VLOOKUP(K482,Eje_Pilar_Prop!$C$2:$E$104,2,FALSE))," ",VLOOKUP(K482,Eje_Pilar_Prop!$C$2:$E$104,2,FALSE))</f>
        <v xml:space="preserve"> </v>
      </c>
      <c r="M482" s="63" t="str">
        <f>IF(ISERROR(VLOOKUP(K482,Eje_Pilar_Prop!$C$2:$E$104,3,FALSE))," ",VLOOKUP(K482,Eje_Pilar_Prop!$C$2:$E$104,3,FALSE))</f>
        <v xml:space="preserve"> </v>
      </c>
      <c r="N482" s="64"/>
      <c r="O482" s="173"/>
      <c r="P482" s="60"/>
      <c r="Q482" s="65"/>
      <c r="R482" s="66"/>
      <c r="S482" s="67"/>
      <c r="T482" s="68"/>
      <c r="U482" s="65"/>
      <c r="V482" s="69">
        <f t="shared" si="67"/>
        <v>0</v>
      </c>
      <c r="W482" s="135"/>
      <c r="X482" s="70"/>
      <c r="Y482" s="70"/>
      <c r="Z482" s="70"/>
      <c r="AA482" s="71"/>
      <c r="AB482" s="71"/>
      <c r="AC482" s="71"/>
      <c r="AD482" s="173"/>
      <c r="AE482" s="136"/>
      <c r="AF482" s="70"/>
      <c r="AG482" s="65"/>
      <c r="AH482" s="57"/>
      <c r="AI482" s="57"/>
      <c r="AJ482" s="57"/>
      <c r="AK482" s="57"/>
      <c r="AL482" s="72" t="str">
        <f t="shared" si="66"/>
        <v>-</v>
      </c>
      <c r="AN482" s="112">
        <f>IF(SUMPRODUCT((A$14:A482=A482)*(B$14:B482=B482)*(D$14:D482=D482))&gt;1,0,1)</f>
        <v>0</v>
      </c>
      <c r="AO482" s="73">
        <f t="shared" si="62"/>
        <v>1</v>
      </c>
      <c r="AP482" s="73">
        <f t="shared" si="63"/>
        <v>1</v>
      </c>
      <c r="AQ482" s="74">
        <f>IF(ISBLANK(G482),1,IFERROR(VLOOKUP(G482,Tipo!$C$12:$C$27,1,FALSE),"NO"))</f>
        <v>1</v>
      </c>
      <c r="AR482" s="73">
        <f t="shared" si="64"/>
        <v>1</v>
      </c>
      <c r="AS482" s="73">
        <f>IF(ISBLANK(K482),1,IFERROR(VLOOKUP(K482,Eje_Pilar_Prop!C464:C565,1,FALSE),"NO"))</f>
        <v>1</v>
      </c>
      <c r="AT482" s="73">
        <f t="shared" si="61"/>
        <v>1</v>
      </c>
      <c r="AU482" s="38">
        <f t="shared" si="65"/>
        <v>1</v>
      </c>
      <c r="AV482" s="73">
        <f t="shared" si="60"/>
        <v>1</v>
      </c>
    </row>
    <row r="483" spans="1:48" ht="45" customHeight="1">
      <c r="A483" s="57"/>
      <c r="B483" s="71"/>
      <c r="C483" s="121"/>
      <c r="D483" s="58"/>
      <c r="E483" s="75"/>
      <c r="F483" s="58"/>
      <c r="G483" s="59"/>
      <c r="H483" s="60"/>
      <c r="I483" s="61"/>
      <c r="J483" s="186"/>
      <c r="K483" s="62"/>
      <c r="L483" s="63" t="str">
        <f>IF(ISERROR(VLOOKUP(K483,Eje_Pilar_Prop!$C$2:$E$104,2,FALSE))," ",VLOOKUP(K483,Eje_Pilar_Prop!$C$2:$E$104,2,FALSE))</f>
        <v xml:space="preserve"> </v>
      </c>
      <c r="M483" s="63" t="str">
        <f>IF(ISERROR(VLOOKUP(K483,Eje_Pilar_Prop!$C$2:$E$104,3,FALSE))," ",VLOOKUP(K483,Eje_Pilar_Prop!$C$2:$E$104,3,FALSE))</f>
        <v xml:space="preserve"> </v>
      </c>
      <c r="N483" s="64"/>
      <c r="O483" s="173"/>
      <c r="P483" s="60"/>
      <c r="Q483" s="65"/>
      <c r="R483" s="66"/>
      <c r="S483" s="67"/>
      <c r="T483" s="68"/>
      <c r="U483" s="65"/>
      <c r="V483" s="69">
        <f t="shared" si="67"/>
        <v>0</v>
      </c>
      <c r="W483" s="135"/>
      <c r="X483" s="70"/>
      <c r="Y483" s="70"/>
      <c r="Z483" s="70"/>
      <c r="AA483" s="71"/>
      <c r="AB483" s="71"/>
      <c r="AC483" s="71"/>
      <c r="AD483" s="173"/>
      <c r="AE483" s="136"/>
      <c r="AF483" s="70"/>
      <c r="AG483" s="65"/>
      <c r="AH483" s="57"/>
      <c r="AI483" s="57"/>
      <c r="AJ483" s="57"/>
      <c r="AK483" s="57"/>
      <c r="AL483" s="72" t="str">
        <f t="shared" si="66"/>
        <v>-</v>
      </c>
      <c r="AN483" s="112">
        <f>IF(SUMPRODUCT((A$14:A483=A483)*(B$14:B483=B483)*(D$14:D483=D483))&gt;1,0,1)</f>
        <v>0</v>
      </c>
      <c r="AO483" s="73">
        <f t="shared" si="62"/>
        <v>1</v>
      </c>
      <c r="AP483" s="73">
        <f t="shared" si="63"/>
        <v>1</v>
      </c>
      <c r="AQ483" s="74">
        <f>IF(ISBLANK(G483),1,IFERROR(VLOOKUP(G483,Tipo!$C$12:$C$27,1,FALSE),"NO"))</f>
        <v>1</v>
      </c>
      <c r="AR483" s="73">
        <f t="shared" si="64"/>
        <v>1</v>
      </c>
      <c r="AS483" s="73">
        <f>IF(ISBLANK(K483),1,IFERROR(VLOOKUP(K483,Eje_Pilar_Prop!C465:C566,1,FALSE),"NO"))</f>
        <v>1</v>
      </c>
      <c r="AT483" s="73">
        <f t="shared" si="61"/>
        <v>1</v>
      </c>
      <c r="AU483" s="38">
        <f t="shared" si="65"/>
        <v>1</v>
      </c>
      <c r="AV483" s="73">
        <f t="shared" si="60"/>
        <v>1</v>
      </c>
    </row>
    <row r="484" spans="1:48" ht="45" customHeight="1">
      <c r="A484" s="57"/>
      <c r="B484" s="71"/>
      <c r="C484" s="121"/>
      <c r="D484" s="58"/>
      <c r="E484" s="75"/>
      <c r="F484" s="58"/>
      <c r="G484" s="59"/>
      <c r="H484" s="60"/>
      <c r="I484" s="61"/>
      <c r="J484" s="186"/>
      <c r="K484" s="62"/>
      <c r="L484" s="63" t="str">
        <f>IF(ISERROR(VLOOKUP(K484,Eje_Pilar_Prop!$C$2:$E$104,2,FALSE))," ",VLOOKUP(K484,Eje_Pilar_Prop!$C$2:$E$104,2,FALSE))</f>
        <v xml:space="preserve"> </v>
      </c>
      <c r="M484" s="63" t="str">
        <f>IF(ISERROR(VLOOKUP(K484,Eje_Pilar_Prop!$C$2:$E$104,3,FALSE))," ",VLOOKUP(K484,Eje_Pilar_Prop!$C$2:$E$104,3,FALSE))</f>
        <v xml:space="preserve"> </v>
      </c>
      <c r="N484" s="64"/>
      <c r="O484" s="173"/>
      <c r="P484" s="60"/>
      <c r="Q484" s="65"/>
      <c r="R484" s="66"/>
      <c r="S484" s="67"/>
      <c r="T484" s="68"/>
      <c r="U484" s="65"/>
      <c r="V484" s="69">
        <f t="shared" si="67"/>
        <v>0</v>
      </c>
      <c r="W484" s="135"/>
      <c r="X484" s="70"/>
      <c r="Y484" s="70"/>
      <c r="Z484" s="70"/>
      <c r="AA484" s="71"/>
      <c r="AB484" s="71"/>
      <c r="AC484" s="71"/>
      <c r="AD484" s="173"/>
      <c r="AE484" s="136"/>
      <c r="AF484" s="70"/>
      <c r="AG484" s="65"/>
      <c r="AH484" s="57"/>
      <c r="AI484" s="57"/>
      <c r="AJ484" s="57"/>
      <c r="AK484" s="57"/>
      <c r="AL484" s="72" t="str">
        <f t="shared" si="66"/>
        <v>-</v>
      </c>
      <c r="AN484" s="112">
        <f>IF(SUMPRODUCT((A$14:A484=A484)*(B$14:B484=B484)*(D$14:D484=D484))&gt;1,0,1)</f>
        <v>0</v>
      </c>
      <c r="AO484" s="73">
        <f t="shared" si="62"/>
        <v>1</v>
      </c>
      <c r="AP484" s="73">
        <f t="shared" si="63"/>
        <v>1</v>
      </c>
      <c r="AQ484" s="74">
        <f>IF(ISBLANK(G484),1,IFERROR(VLOOKUP(G484,Tipo!$C$12:$C$27,1,FALSE),"NO"))</f>
        <v>1</v>
      </c>
      <c r="AR484" s="73">
        <f t="shared" si="64"/>
        <v>1</v>
      </c>
      <c r="AS484" s="73">
        <f>IF(ISBLANK(K484),1,IFERROR(VLOOKUP(K484,Eje_Pilar_Prop!C466:C567,1,FALSE),"NO"))</f>
        <v>1</v>
      </c>
      <c r="AT484" s="73">
        <f t="shared" si="61"/>
        <v>1</v>
      </c>
      <c r="AU484" s="38">
        <f t="shared" si="65"/>
        <v>1</v>
      </c>
      <c r="AV484" s="73">
        <f t="shared" si="60"/>
        <v>1</v>
      </c>
    </row>
    <row r="485" spans="1:48" ht="45" customHeight="1">
      <c r="A485" s="57"/>
      <c r="B485" s="71"/>
      <c r="C485" s="121"/>
      <c r="D485" s="58"/>
      <c r="E485" s="75"/>
      <c r="F485" s="58"/>
      <c r="G485" s="59"/>
      <c r="H485" s="60"/>
      <c r="I485" s="61"/>
      <c r="J485" s="186"/>
      <c r="K485" s="62"/>
      <c r="L485" s="63" t="str">
        <f>IF(ISERROR(VLOOKUP(K485,Eje_Pilar_Prop!$C$2:$E$104,2,FALSE))," ",VLOOKUP(K485,Eje_Pilar_Prop!$C$2:$E$104,2,FALSE))</f>
        <v xml:space="preserve"> </v>
      </c>
      <c r="M485" s="63" t="str">
        <f>IF(ISERROR(VLOOKUP(K485,Eje_Pilar_Prop!$C$2:$E$104,3,FALSE))," ",VLOOKUP(K485,Eje_Pilar_Prop!$C$2:$E$104,3,FALSE))</f>
        <v xml:space="preserve"> </v>
      </c>
      <c r="N485" s="64"/>
      <c r="O485" s="173"/>
      <c r="P485" s="60"/>
      <c r="Q485" s="65"/>
      <c r="R485" s="66"/>
      <c r="S485" s="67"/>
      <c r="T485" s="68"/>
      <c r="U485" s="65"/>
      <c r="V485" s="69">
        <f t="shared" si="67"/>
        <v>0</v>
      </c>
      <c r="W485" s="135"/>
      <c r="X485" s="70"/>
      <c r="Y485" s="70"/>
      <c r="Z485" s="70"/>
      <c r="AA485" s="71"/>
      <c r="AB485" s="71"/>
      <c r="AC485" s="71"/>
      <c r="AD485" s="173"/>
      <c r="AE485" s="136"/>
      <c r="AF485" s="70"/>
      <c r="AG485" s="65"/>
      <c r="AH485" s="57"/>
      <c r="AI485" s="57"/>
      <c r="AJ485" s="57"/>
      <c r="AK485" s="57"/>
      <c r="AL485" s="72" t="str">
        <f t="shared" si="66"/>
        <v>-</v>
      </c>
      <c r="AN485" s="112">
        <f>IF(SUMPRODUCT((A$14:A485=A485)*(B$14:B485=B485)*(D$14:D485=D485))&gt;1,0,1)</f>
        <v>0</v>
      </c>
      <c r="AO485" s="73">
        <f t="shared" si="62"/>
        <v>1</v>
      </c>
      <c r="AP485" s="73">
        <f t="shared" si="63"/>
        <v>1</v>
      </c>
      <c r="AQ485" s="74">
        <f>IF(ISBLANK(G485),1,IFERROR(VLOOKUP(G485,Tipo!$C$12:$C$27,1,FALSE),"NO"))</f>
        <v>1</v>
      </c>
      <c r="AR485" s="73">
        <f t="shared" si="64"/>
        <v>1</v>
      </c>
      <c r="AS485" s="73">
        <f>IF(ISBLANK(K485),1,IFERROR(VLOOKUP(K485,Eje_Pilar_Prop!C467:C568,1,FALSE),"NO"))</f>
        <v>1</v>
      </c>
      <c r="AT485" s="73">
        <f t="shared" si="61"/>
        <v>1</v>
      </c>
      <c r="AU485" s="38">
        <f t="shared" si="65"/>
        <v>1</v>
      </c>
      <c r="AV485" s="73">
        <f t="shared" si="60"/>
        <v>1</v>
      </c>
    </row>
    <row r="486" spans="1:48" ht="45" customHeight="1">
      <c r="A486" s="57"/>
      <c r="B486" s="71"/>
      <c r="C486" s="121"/>
      <c r="D486" s="58"/>
      <c r="E486" s="75"/>
      <c r="F486" s="58"/>
      <c r="G486" s="59"/>
      <c r="H486" s="60"/>
      <c r="I486" s="61"/>
      <c r="J486" s="186"/>
      <c r="K486" s="62"/>
      <c r="L486" s="63" t="str">
        <f>IF(ISERROR(VLOOKUP(K486,Eje_Pilar_Prop!$C$2:$E$104,2,FALSE))," ",VLOOKUP(K486,Eje_Pilar_Prop!$C$2:$E$104,2,FALSE))</f>
        <v xml:space="preserve"> </v>
      </c>
      <c r="M486" s="63" t="str">
        <f>IF(ISERROR(VLOOKUP(K486,Eje_Pilar_Prop!$C$2:$E$104,3,FALSE))," ",VLOOKUP(K486,Eje_Pilar_Prop!$C$2:$E$104,3,FALSE))</f>
        <v xml:space="preserve"> </v>
      </c>
      <c r="N486" s="64"/>
      <c r="O486" s="173"/>
      <c r="P486" s="60"/>
      <c r="Q486" s="65"/>
      <c r="R486" s="66"/>
      <c r="S486" s="67"/>
      <c r="T486" s="68"/>
      <c r="U486" s="65"/>
      <c r="V486" s="69">
        <f t="shared" si="67"/>
        <v>0</v>
      </c>
      <c r="W486" s="135"/>
      <c r="X486" s="70"/>
      <c r="Y486" s="70"/>
      <c r="Z486" s="70"/>
      <c r="AA486" s="71"/>
      <c r="AB486" s="71"/>
      <c r="AC486" s="71"/>
      <c r="AD486" s="173"/>
      <c r="AE486" s="136"/>
      <c r="AF486" s="70"/>
      <c r="AG486" s="65"/>
      <c r="AH486" s="57"/>
      <c r="AI486" s="57"/>
      <c r="AJ486" s="57"/>
      <c r="AK486" s="57"/>
      <c r="AL486" s="72" t="str">
        <f t="shared" si="66"/>
        <v>-</v>
      </c>
      <c r="AN486" s="112">
        <f>IF(SUMPRODUCT((A$14:A486=A486)*(B$14:B486=B486)*(D$14:D486=D486))&gt;1,0,1)</f>
        <v>0</v>
      </c>
      <c r="AO486" s="73">
        <f t="shared" si="62"/>
        <v>1</v>
      </c>
      <c r="AP486" s="73">
        <f t="shared" si="63"/>
        <v>1</v>
      </c>
      <c r="AQ486" s="74">
        <f>IF(ISBLANK(G486),1,IFERROR(VLOOKUP(G486,Tipo!$C$12:$C$27,1,FALSE),"NO"))</f>
        <v>1</v>
      </c>
      <c r="AR486" s="73">
        <f t="shared" si="64"/>
        <v>1</v>
      </c>
      <c r="AS486" s="73">
        <f>IF(ISBLANK(K486),1,IFERROR(VLOOKUP(K486,Eje_Pilar_Prop!C468:C569,1,FALSE),"NO"))</f>
        <v>1</v>
      </c>
      <c r="AT486" s="73">
        <f t="shared" si="61"/>
        <v>1</v>
      </c>
      <c r="AU486" s="38">
        <f t="shared" si="65"/>
        <v>1</v>
      </c>
      <c r="AV486" s="73">
        <f t="shared" si="60"/>
        <v>1</v>
      </c>
    </row>
    <row r="487" spans="1:48" ht="45" customHeight="1">
      <c r="A487" s="57"/>
      <c r="B487" s="71"/>
      <c r="C487" s="121"/>
      <c r="D487" s="58"/>
      <c r="E487" s="75"/>
      <c r="F487" s="58"/>
      <c r="G487" s="59"/>
      <c r="H487" s="60"/>
      <c r="I487" s="61"/>
      <c r="J487" s="186"/>
      <c r="K487" s="62"/>
      <c r="L487" s="63" t="str">
        <f>IF(ISERROR(VLOOKUP(K487,Eje_Pilar_Prop!$C$2:$E$104,2,FALSE))," ",VLOOKUP(K487,Eje_Pilar_Prop!$C$2:$E$104,2,FALSE))</f>
        <v xml:space="preserve"> </v>
      </c>
      <c r="M487" s="63" t="str">
        <f>IF(ISERROR(VLOOKUP(K487,Eje_Pilar_Prop!$C$2:$E$104,3,FALSE))," ",VLOOKUP(K487,Eje_Pilar_Prop!$C$2:$E$104,3,FALSE))</f>
        <v xml:space="preserve"> </v>
      </c>
      <c r="N487" s="64"/>
      <c r="O487" s="173"/>
      <c r="P487" s="60"/>
      <c r="Q487" s="65"/>
      <c r="R487" s="66"/>
      <c r="S487" s="67"/>
      <c r="T487" s="68"/>
      <c r="U487" s="65"/>
      <c r="V487" s="69">
        <f t="shared" si="67"/>
        <v>0</v>
      </c>
      <c r="W487" s="135"/>
      <c r="X487" s="70"/>
      <c r="Y487" s="70"/>
      <c r="Z487" s="70"/>
      <c r="AA487" s="71"/>
      <c r="AB487" s="71"/>
      <c r="AC487" s="71"/>
      <c r="AD487" s="173"/>
      <c r="AE487" s="136"/>
      <c r="AF487" s="70"/>
      <c r="AG487" s="65"/>
      <c r="AH487" s="57"/>
      <c r="AI487" s="57"/>
      <c r="AJ487" s="57"/>
      <c r="AK487" s="57"/>
      <c r="AL487" s="72" t="str">
        <f t="shared" si="66"/>
        <v>-</v>
      </c>
      <c r="AN487" s="112">
        <f>IF(SUMPRODUCT((A$14:A487=A487)*(B$14:B487=B487)*(D$14:D487=D487))&gt;1,0,1)</f>
        <v>0</v>
      </c>
      <c r="AO487" s="73">
        <f t="shared" si="62"/>
        <v>1</v>
      </c>
      <c r="AP487" s="73">
        <f t="shared" si="63"/>
        <v>1</v>
      </c>
      <c r="AQ487" s="74">
        <f>IF(ISBLANK(G487),1,IFERROR(VLOOKUP(G487,Tipo!$C$12:$C$27,1,FALSE),"NO"))</f>
        <v>1</v>
      </c>
      <c r="AR487" s="73">
        <f t="shared" si="64"/>
        <v>1</v>
      </c>
      <c r="AS487" s="73">
        <f>IF(ISBLANK(K487),1,IFERROR(VLOOKUP(K487,Eje_Pilar_Prop!C469:C570,1,FALSE),"NO"))</f>
        <v>1</v>
      </c>
      <c r="AT487" s="73">
        <f t="shared" si="61"/>
        <v>1</v>
      </c>
      <c r="AU487" s="38">
        <f t="shared" si="65"/>
        <v>1</v>
      </c>
      <c r="AV487" s="73">
        <f t="shared" si="60"/>
        <v>1</v>
      </c>
    </row>
    <row r="488" spans="1:48" ht="45" customHeight="1">
      <c r="A488" s="57"/>
      <c r="B488" s="71"/>
      <c r="C488" s="121"/>
      <c r="D488" s="58"/>
      <c r="E488" s="75"/>
      <c r="F488" s="58"/>
      <c r="G488" s="59"/>
      <c r="H488" s="60"/>
      <c r="I488" s="61"/>
      <c r="J488" s="186"/>
      <c r="K488" s="62"/>
      <c r="L488" s="63" t="str">
        <f>IF(ISERROR(VLOOKUP(K488,Eje_Pilar_Prop!$C$2:$E$104,2,FALSE))," ",VLOOKUP(K488,Eje_Pilar_Prop!$C$2:$E$104,2,FALSE))</f>
        <v xml:space="preserve"> </v>
      </c>
      <c r="M488" s="63" t="str">
        <f>IF(ISERROR(VLOOKUP(K488,Eje_Pilar_Prop!$C$2:$E$104,3,FALSE))," ",VLOOKUP(K488,Eje_Pilar_Prop!$C$2:$E$104,3,FALSE))</f>
        <v xml:space="preserve"> </v>
      </c>
      <c r="N488" s="64"/>
      <c r="O488" s="173"/>
      <c r="P488" s="60"/>
      <c r="Q488" s="65"/>
      <c r="R488" s="66"/>
      <c r="S488" s="67"/>
      <c r="T488" s="68"/>
      <c r="U488" s="65"/>
      <c r="V488" s="69">
        <f t="shared" si="67"/>
        <v>0</v>
      </c>
      <c r="W488" s="135"/>
      <c r="X488" s="70"/>
      <c r="Y488" s="70"/>
      <c r="Z488" s="70"/>
      <c r="AA488" s="71"/>
      <c r="AB488" s="71"/>
      <c r="AC488" s="71"/>
      <c r="AD488" s="173"/>
      <c r="AE488" s="136"/>
      <c r="AF488" s="70"/>
      <c r="AG488" s="65"/>
      <c r="AH488" s="57"/>
      <c r="AI488" s="57"/>
      <c r="AJ488" s="57"/>
      <c r="AK488" s="57"/>
      <c r="AL488" s="72" t="str">
        <f t="shared" si="66"/>
        <v>-</v>
      </c>
      <c r="AN488" s="112">
        <f>IF(SUMPRODUCT((A$14:A488=A488)*(B$14:B488=B488)*(D$14:D488=D488))&gt;1,0,1)</f>
        <v>0</v>
      </c>
      <c r="AO488" s="73">
        <f t="shared" si="62"/>
        <v>1</v>
      </c>
      <c r="AP488" s="73">
        <f t="shared" si="63"/>
        <v>1</v>
      </c>
      <c r="AQ488" s="74">
        <f>IF(ISBLANK(G488),1,IFERROR(VLOOKUP(G488,Tipo!$C$12:$C$27,1,FALSE),"NO"))</f>
        <v>1</v>
      </c>
      <c r="AR488" s="73">
        <f t="shared" si="64"/>
        <v>1</v>
      </c>
      <c r="AS488" s="73">
        <f>IF(ISBLANK(K488),1,IFERROR(VLOOKUP(K488,Eje_Pilar_Prop!C470:C571,1,FALSE),"NO"))</f>
        <v>1</v>
      </c>
      <c r="AT488" s="73">
        <f t="shared" si="61"/>
        <v>1</v>
      </c>
      <c r="AU488" s="38">
        <f t="shared" si="65"/>
        <v>1</v>
      </c>
      <c r="AV488" s="73">
        <f t="shared" si="60"/>
        <v>1</v>
      </c>
    </row>
    <row r="489" spans="1:48" ht="45" customHeight="1">
      <c r="A489" s="57"/>
      <c r="B489" s="71"/>
      <c r="C489" s="121"/>
      <c r="D489" s="58"/>
      <c r="E489" s="75"/>
      <c r="F489" s="58"/>
      <c r="G489" s="59"/>
      <c r="H489" s="60"/>
      <c r="I489" s="61"/>
      <c r="J489" s="186"/>
      <c r="K489" s="62"/>
      <c r="L489" s="63" t="str">
        <f>IF(ISERROR(VLOOKUP(K489,Eje_Pilar_Prop!$C$2:$E$104,2,FALSE))," ",VLOOKUP(K489,Eje_Pilar_Prop!$C$2:$E$104,2,FALSE))</f>
        <v xml:space="preserve"> </v>
      </c>
      <c r="M489" s="63" t="str">
        <f>IF(ISERROR(VLOOKUP(K489,Eje_Pilar_Prop!$C$2:$E$104,3,FALSE))," ",VLOOKUP(K489,Eje_Pilar_Prop!$C$2:$E$104,3,FALSE))</f>
        <v xml:space="preserve"> </v>
      </c>
      <c r="N489" s="64"/>
      <c r="O489" s="173"/>
      <c r="P489" s="60"/>
      <c r="Q489" s="65"/>
      <c r="R489" s="66"/>
      <c r="S489" s="67"/>
      <c r="T489" s="68"/>
      <c r="U489" s="65"/>
      <c r="V489" s="69">
        <f t="shared" si="67"/>
        <v>0</v>
      </c>
      <c r="W489" s="135"/>
      <c r="X489" s="70"/>
      <c r="Y489" s="70"/>
      <c r="Z489" s="70"/>
      <c r="AA489" s="71"/>
      <c r="AB489" s="71"/>
      <c r="AC489" s="71"/>
      <c r="AD489" s="173"/>
      <c r="AE489" s="136"/>
      <c r="AF489" s="70"/>
      <c r="AG489" s="65"/>
      <c r="AH489" s="57"/>
      <c r="AI489" s="57"/>
      <c r="AJ489" s="57"/>
      <c r="AK489" s="57"/>
      <c r="AL489" s="72" t="str">
        <f t="shared" si="66"/>
        <v>-</v>
      </c>
      <c r="AN489" s="112">
        <f>IF(SUMPRODUCT((A$14:A489=A489)*(B$14:B489=B489)*(D$14:D489=D489))&gt;1,0,1)</f>
        <v>0</v>
      </c>
      <c r="AO489" s="73">
        <f t="shared" si="62"/>
        <v>1</v>
      </c>
      <c r="AP489" s="73">
        <f t="shared" si="63"/>
        <v>1</v>
      </c>
      <c r="AQ489" s="74">
        <f>IF(ISBLANK(G489),1,IFERROR(VLOOKUP(G489,Tipo!$C$12:$C$27,1,FALSE),"NO"))</f>
        <v>1</v>
      </c>
      <c r="AR489" s="73">
        <f t="shared" si="64"/>
        <v>1</v>
      </c>
      <c r="AS489" s="73">
        <f>IF(ISBLANK(K489),1,IFERROR(VLOOKUP(K489,Eje_Pilar_Prop!C471:C572,1,FALSE),"NO"))</f>
        <v>1</v>
      </c>
      <c r="AT489" s="73">
        <f t="shared" si="61"/>
        <v>1</v>
      </c>
      <c r="AU489" s="38">
        <f t="shared" si="65"/>
        <v>1</v>
      </c>
      <c r="AV489" s="73">
        <f t="shared" si="60"/>
        <v>1</v>
      </c>
    </row>
    <row r="490" spans="1:48" ht="45" customHeight="1">
      <c r="A490" s="57"/>
      <c r="B490" s="71"/>
      <c r="C490" s="121"/>
      <c r="D490" s="58"/>
      <c r="E490" s="75"/>
      <c r="F490" s="58"/>
      <c r="G490" s="59"/>
      <c r="H490" s="60"/>
      <c r="I490" s="61"/>
      <c r="J490" s="186"/>
      <c r="K490" s="62"/>
      <c r="L490" s="63" t="str">
        <f>IF(ISERROR(VLOOKUP(K490,Eje_Pilar_Prop!$C$2:$E$104,2,FALSE))," ",VLOOKUP(K490,Eje_Pilar_Prop!$C$2:$E$104,2,FALSE))</f>
        <v xml:space="preserve"> </v>
      </c>
      <c r="M490" s="63" t="str">
        <f>IF(ISERROR(VLOOKUP(K490,Eje_Pilar_Prop!$C$2:$E$104,3,FALSE))," ",VLOOKUP(K490,Eje_Pilar_Prop!$C$2:$E$104,3,FALSE))</f>
        <v xml:space="preserve"> </v>
      </c>
      <c r="N490" s="64"/>
      <c r="O490" s="173"/>
      <c r="P490" s="60"/>
      <c r="Q490" s="65"/>
      <c r="R490" s="66"/>
      <c r="S490" s="67"/>
      <c r="T490" s="68"/>
      <c r="U490" s="65"/>
      <c r="V490" s="69">
        <f t="shared" si="67"/>
        <v>0</v>
      </c>
      <c r="W490" s="135"/>
      <c r="X490" s="70"/>
      <c r="Y490" s="70"/>
      <c r="Z490" s="70"/>
      <c r="AA490" s="71"/>
      <c r="AB490" s="71"/>
      <c r="AC490" s="71"/>
      <c r="AD490" s="173"/>
      <c r="AE490" s="136"/>
      <c r="AF490" s="70"/>
      <c r="AG490" s="65"/>
      <c r="AH490" s="57"/>
      <c r="AI490" s="57"/>
      <c r="AJ490" s="57"/>
      <c r="AK490" s="57"/>
      <c r="AL490" s="72" t="str">
        <f t="shared" si="66"/>
        <v>-</v>
      </c>
      <c r="AN490" s="112">
        <f>IF(SUMPRODUCT((A$14:A490=A490)*(B$14:B490=B490)*(D$14:D490=D490))&gt;1,0,1)</f>
        <v>0</v>
      </c>
      <c r="AO490" s="73">
        <f t="shared" si="62"/>
        <v>1</v>
      </c>
      <c r="AP490" s="73">
        <f t="shared" si="63"/>
        <v>1</v>
      </c>
      <c r="AQ490" s="74">
        <f>IF(ISBLANK(G490),1,IFERROR(VLOOKUP(G490,Tipo!$C$12:$C$27,1,FALSE),"NO"))</f>
        <v>1</v>
      </c>
      <c r="AR490" s="73">
        <f t="shared" si="64"/>
        <v>1</v>
      </c>
      <c r="AS490" s="73">
        <f>IF(ISBLANK(K490),1,IFERROR(VLOOKUP(K490,Eje_Pilar_Prop!C472:C573,1,FALSE),"NO"))</f>
        <v>1</v>
      </c>
      <c r="AT490" s="73">
        <f t="shared" si="61"/>
        <v>1</v>
      </c>
      <c r="AU490" s="38">
        <f t="shared" si="65"/>
        <v>1</v>
      </c>
      <c r="AV490" s="73">
        <f t="shared" si="60"/>
        <v>1</v>
      </c>
    </row>
    <row r="491" spans="1:48" ht="45" customHeight="1">
      <c r="A491" s="57"/>
      <c r="B491" s="71"/>
      <c r="C491" s="121"/>
      <c r="D491" s="58"/>
      <c r="E491" s="75"/>
      <c r="F491" s="58"/>
      <c r="G491" s="59"/>
      <c r="H491" s="60"/>
      <c r="I491" s="61"/>
      <c r="J491" s="186"/>
      <c r="K491" s="62"/>
      <c r="L491" s="63" t="str">
        <f>IF(ISERROR(VLOOKUP(K491,Eje_Pilar_Prop!$C$2:$E$104,2,FALSE))," ",VLOOKUP(K491,Eje_Pilar_Prop!$C$2:$E$104,2,FALSE))</f>
        <v xml:space="preserve"> </v>
      </c>
      <c r="M491" s="63" t="str">
        <f>IF(ISERROR(VLOOKUP(K491,Eje_Pilar_Prop!$C$2:$E$104,3,FALSE))," ",VLOOKUP(K491,Eje_Pilar_Prop!$C$2:$E$104,3,FALSE))</f>
        <v xml:space="preserve"> </v>
      </c>
      <c r="N491" s="64"/>
      <c r="O491" s="173"/>
      <c r="P491" s="60"/>
      <c r="Q491" s="65"/>
      <c r="R491" s="66"/>
      <c r="S491" s="67"/>
      <c r="T491" s="68"/>
      <c r="U491" s="65"/>
      <c r="V491" s="69">
        <f t="shared" si="67"/>
        <v>0</v>
      </c>
      <c r="W491" s="135"/>
      <c r="X491" s="70"/>
      <c r="Y491" s="70"/>
      <c r="Z491" s="70"/>
      <c r="AA491" s="71"/>
      <c r="AB491" s="71"/>
      <c r="AC491" s="71"/>
      <c r="AD491" s="173"/>
      <c r="AE491" s="136"/>
      <c r="AF491" s="70"/>
      <c r="AG491" s="65"/>
      <c r="AH491" s="57"/>
      <c r="AI491" s="57"/>
      <c r="AJ491" s="57"/>
      <c r="AK491" s="57"/>
      <c r="AL491" s="72" t="str">
        <f t="shared" si="66"/>
        <v>-</v>
      </c>
      <c r="AN491" s="112">
        <f>IF(SUMPRODUCT((A$14:A491=A491)*(B$14:B491=B491)*(D$14:D491=D491))&gt;1,0,1)</f>
        <v>0</v>
      </c>
      <c r="AO491" s="73">
        <f t="shared" si="62"/>
        <v>1</v>
      </c>
      <c r="AP491" s="73">
        <f t="shared" si="63"/>
        <v>1</v>
      </c>
      <c r="AQ491" s="74">
        <f>IF(ISBLANK(G491),1,IFERROR(VLOOKUP(G491,Tipo!$C$12:$C$27,1,FALSE),"NO"))</f>
        <v>1</v>
      </c>
      <c r="AR491" s="73">
        <f t="shared" si="64"/>
        <v>1</v>
      </c>
      <c r="AS491" s="73">
        <f>IF(ISBLANK(K491),1,IFERROR(VLOOKUP(K491,Eje_Pilar_Prop!C473:C574,1,FALSE),"NO"))</f>
        <v>1</v>
      </c>
      <c r="AT491" s="73">
        <f t="shared" si="61"/>
        <v>1</v>
      </c>
      <c r="AU491" s="38">
        <f t="shared" si="65"/>
        <v>1</v>
      </c>
      <c r="AV491" s="73">
        <f t="shared" si="60"/>
        <v>1</v>
      </c>
    </row>
    <row r="492" spans="1:48" ht="45" customHeight="1">
      <c r="A492" s="57"/>
      <c r="B492" s="71"/>
      <c r="C492" s="121"/>
      <c r="D492" s="58"/>
      <c r="E492" s="75"/>
      <c r="F492" s="58"/>
      <c r="G492" s="59"/>
      <c r="H492" s="60"/>
      <c r="I492" s="61"/>
      <c r="J492" s="186"/>
      <c r="K492" s="62"/>
      <c r="L492" s="63" t="str">
        <f>IF(ISERROR(VLOOKUP(K492,Eje_Pilar_Prop!$C$2:$E$104,2,FALSE))," ",VLOOKUP(K492,Eje_Pilar_Prop!$C$2:$E$104,2,FALSE))</f>
        <v xml:space="preserve"> </v>
      </c>
      <c r="M492" s="63" t="str">
        <f>IF(ISERROR(VLOOKUP(K492,Eje_Pilar_Prop!$C$2:$E$104,3,FALSE))," ",VLOOKUP(K492,Eje_Pilar_Prop!$C$2:$E$104,3,FALSE))</f>
        <v xml:space="preserve"> </v>
      </c>
      <c r="N492" s="64"/>
      <c r="O492" s="173"/>
      <c r="P492" s="60"/>
      <c r="Q492" s="65"/>
      <c r="R492" s="66"/>
      <c r="S492" s="67"/>
      <c r="T492" s="68"/>
      <c r="U492" s="65"/>
      <c r="V492" s="69">
        <f t="shared" si="67"/>
        <v>0</v>
      </c>
      <c r="W492" s="135"/>
      <c r="X492" s="70"/>
      <c r="Y492" s="70"/>
      <c r="Z492" s="70"/>
      <c r="AA492" s="71"/>
      <c r="AB492" s="71"/>
      <c r="AC492" s="71"/>
      <c r="AD492" s="173"/>
      <c r="AE492" s="136"/>
      <c r="AF492" s="70"/>
      <c r="AG492" s="65"/>
      <c r="AH492" s="57"/>
      <c r="AI492" s="57"/>
      <c r="AJ492" s="57"/>
      <c r="AK492" s="57"/>
      <c r="AL492" s="72" t="str">
        <f t="shared" si="66"/>
        <v>-</v>
      </c>
      <c r="AN492" s="112">
        <f>IF(SUMPRODUCT((A$14:A492=A492)*(B$14:B492=B492)*(D$14:D492=D492))&gt;1,0,1)</f>
        <v>0</v>
      </c>
      <c r="AO492" s="73">
        <f t="shared" si="62"/>
        <v>1</v>
      </c>
      <c r="AP492" s="73">
        <f t="shared" si="63"/>
        <v>1</v>
      </c>
      <c r="AQ492" s="74">
        <f>IF(ISBLANK(G492),1,IFERROR(VLOOKUP(G492,Tipo!$C$12:$C$27,1,FALSE),"NO"))</f>
        <v>1</v>
      </c>
      <c r="AR492" s="73">
        <f t="shared" si="64"/>
        <v>1</v>
      </c>
      <c r="AS492" s="73">
        <f>IF(ISBLANK(K492),1,IFERROR(VLOOKUP(K492,Eje_Pilar_Prop!C474:C575,1,FALSE),"NO"))</f>
        <v>1</v>
      </c>
      <c r="AT492" s="73">
        <f t="shared" si="61"/>
        <v>1</v>
      </c>
      <c r="AU492" s="38">
        <f t="shared" si="65"/>
        <v>1</v>
      </c>
      <c r="AV492" s="73">
        <f t="shared" si="60"/>
        <v>1</v>
      </c>
    </row>
    <row r="493" spans="1:48" ht="45" customHeight="1">
      <c r="A493" s="57"/>
      <c r="B493" s="71"/>
      <c r="C493" s="121"/>
      <c r="D493" s="58"/>
      <c r="E493" s="75"/>
      <c r="F493" s="58"/>
      <c r="G493" s="59"/>
      <c r="H493" s="60"/>
      <c r="I493" s="61"/>
      <c r="J493" s="186"/>
      <c r="K493" s="62"/>
      <c r="L493" s="63" t="str">
        <f>IF(ISERROR(VLOOKUP(K493,Eje_Pilar_Prop!$C$2:$E$104,2,FALSE))," ",VLOOKUP(K493,Eje_Pilar_Prop!$C$2:$E$104,2,FALSE))</f>
        <v xml:space="preserve"> </v>
      </c>
      <c r="M493" s="63" t="str">
        <f>IF(ISERROR(VLOOKUP(K493,Eje_Pilar_Prop!$C$2:$E$104,3,FALSE))," ",VLOOKUP(K493,Eje_Pilar_Prop!$C$2:$E$104,3,FALSE))</f>
        <v xml:space="preserve"> </v>
      </c>
      <c r="N493" s="64"/>
      <c r="O493" s="173"/>
      <c r="P493" s="60"/>
      <c r="Q493" s="65"/>
      <c r="R493" s="66"/>
      <c r="S493" s="67"/>
      <c r="T493" s="68"/>
      <c r="U493" s="65"/>
      <c r="V493" s="69">
        <f t="shared" si="67"/>
        <v>0</v>
      </c>
      <c r="W493" s="135"/>
      <c r="X493" s="70"/>
      <c r="Y493" s="70"/>
      <c r="Z493" s="70"/>
      <c r="AA493" s="71"/>
      <c r="AB493" s="71"/>
      <c r="AC493" s="71"/>
      <c r="AD493" s="173"/>
      <c r="AE493" s="136"/>
      <c r="AF493" s="70"/>
      <c r="AG493" s="65"/>
      <c r="AH493" s="57"/>
      <c r="AI493" s="57"/>
      <c r="AJ493" s="57"/>
      <c r="AK493" s="57"/>
      <c r="AL493" s="72" t="str">
        <f t="shared" si="66"/>
        <v>-</v>
      </c>
      <c r="AN493" s="112">
        <f>IF(SUMPRODUCT((A$14:A493=A493)*(B$14:B493=B493)*(D$14:D493=D493))&gt;1,0,1)</f>
        <v>0</v>
      </c>
      <c r="AO493" s="73">
        <f t="shared" si="62"/>
        <v>1</v>
      </c>
      <c r="AP493" s="73">
        <f t="shared" si="63"/>
        <v>1</v>
      </c>
      <c r="AQ493" s="74">
        <f>IF(ISBLANK(G493),1,IFERROR(VLOOKUP(G493,Tipo!$C$12:$C$27,1,FALSE),"NO"))</f>
        <v>1</v>
      </c>
      <c r="AR493" s="73">
        <f t="shared" si="64"/>
        <v>1</v>
      </c>
      <c r="AS493" s="73">
        <f>IF(ISBLANK(K493),1,IFERROR(VLOOKUP(K493,Eje_Pilar_Prop!C475:C576,1,FALSE),"NO"))</f>
        <v>1</v>
      </c>
      <c r="AT493" s="73">
        <f t="shared" si="61"/>
        <v>1</v>
      </c>
      <c r="AU493" s="38">
        <f t="shared" si="65"/>
        <v>1</v>
      </c>
      <c r="AV493" s="73">
        <f t="shared" si="60"/>
        <v>1</v>
      </c>
    </row>
    <row r="494" spans="1:48" ht="45" customHeight="1">
      <c r="A494" s="57"/>
      <c r="B494" s="71"/>
      <c r="C494" s="121"/>
      <c r="D494" s="58"/>
      <c r="E494" s="75"/>
      <c r="F494" s="58"/>
      <c r="G494" s="59"/>
      <c r="H494" s="60"/>
      <c r="I494" s="61"/>
      <c r="J494" s="186"/>
      <c r="K494" s="62"/>
      <c r="L494" s="63" t="str">
        <f>IF(ISERROR(VLOOKUP(K494,Eje_Pilar_Prop!$C$2:$E$104,2,FALSE))," ",VLOOKUP(K494,Eje_Pilar_Prop!$C$2:$E$104,2,FALSE))</f>
        <v xml:space="preserve"> </v>
      </c>
      <c r="M494" s="63" t="str">
        <f>IF(ISERROR(VLOOKUP(K494,Eje_Pilar_Prop!$C$2:$E$104,3,FALSE))," ",VLOOKUP(K494,Eje_Pilar_Prop!$C$2:$E$104,3,FALSE))</f>
        <v xml:space="preserve"> </v>
      </c>
      <c r="N494" s="64"/>
      <c r="O494" s="173"/>
      <c r="P494" s="60"/>
      <c r="Q494" s="65"/>
      <c r="R494" s="66"/>
      <c r="S494" s="67"/>
      <c r="T494" s="68"/>
      <c r="U494" s="65"/>
      <c r="V494" s="69">
        <f t="shared" si="67"/>
        <v>0</v>
      </c>
      <c r="W494" s="135"/>
      <c r="X494" s="70"/>
      <c r="Y494" s="70"/>
      <c r="Z494" s="70"/>
      <c r="AA494" s="71"/>
      <c r="AB494" s="71"/>
      <c r="AC494" s="71"/>
      <c r="AD494" s="173"/>
      <c r="AE494" s="136"/>
      <c r="AF494" s="70"/>
      <c r="AG494" s="65"/>
      <c r="AH494" s="57"/>
      <c r="AI494" s="57"/>
      <c r="AJ494" s="57"/>
      <c r="AK494" s="57"/>
      <c r="AL494" s="72" t="str">
        <f t="shared" si="66"/>
        <v>-</v>
      </c>
      <c r="AN494" s="112">
        <f>IF(SUMPRODUCT((A$14:A494=A494)*(B$14:B494=B494)*(D$14:D494=D494))&gt;1,0,1)</f>
        <v>0</v>
      </c>
      <c r="AO494" s="73">
        <f t="shared" si="62"/>
        <v>1</v>
      </c>
      <c r="AP494" s="73">
        <f t="shared" si="63"/>
        <v>1</v>
      </c>
      <c r="AQ494" s="74">
        <f>IF(ISBLANK(G494),1,IFERROR(VLOOKUP(G494,Tipo!$C$12:$C$27,1,FALSE),"NO"))</f>
        <v>1</v>
      </c>
      <c r="AR494" s="73">
        <f t="shared" si="64"/>
        <v>1</v>
      </c>
      <c r="AS494" s="73">
        <f>IF(ISBLANK(K494),1,IFERROR(VLOOKUP(K494,Eje_Pilar_Prop!C476:C577,1,FALSE),"NO"))</f>
        <v>1</v>
      </c>
      <c r="AT494" s="73">
        <f t="shared" si="61"/>
        <v>1</v>
      </c>
      <c r="AU494" s="38">
        <f t="shared" si="65"/>
        <v>1</v>
      </c>
      <c r="AV494" s="73">
        <f t="shared" si="60"/>
        <v>1</v>
      </c>
    </row>
    <row r="495" spans="1:48" ht="45" customHeight="1">
      <c r="A495" s="57"/>
      <c r="B495" s="71"/>
      <c r="C495" s="121"/>
      <c r="D495" s="58"/>
      <c r="E495" s="75"/>
      <c r="F495" s="58"/>
      <c r="G495" s="59"/>
      <c r="H495" s="60"/>
      <c r="I495" s="61"/>
      <c r="J495" s="186"/>
      <c r="K495" s="62"/>
      <c r="L495" s="63" t="str">
        <f>IF(ISERROR(VLOOKUP(K495,Eje_Pilar_Prop!$C$2:$E$104,2,FALSE))," ",VLOOKUP(K495,Eje_Pilar_Prop!$C$2:$E$104,2,FALSE))</f>
        <v xml:space="preserve"> </v>
      </c>
      <c r="M495" s="63" t="str">
        <f>IF(ISERROR(VLOOKUP(K495,Eje_Pilar_Prop!$C$2:$E$104,3,FALSE))," ",VLOOKUP(K495,Eje_Pilar_Prop!$C$2:$E$104,3,FALSE))</f>
        <v xml:space="preserve"> </v>
      </c>
      <c r="N495" s="64"/>
      <c r="O495" s="173"/>
      <c r="P495" s="60"/>
      <c r="Q495" s="65"/>
      <c r="R495" s="66"/>
      <c r="S495" s="67"/>
      <c r="T495" s="68"/>
      <c r="U495" s="65"/>
      <c r="V495" s="69">
        <f t="shared" si="67"/>
        <v>0</v>
      </c>
      <c r="W495" s="135"/>
      <c r="X495" s="70"/>
      <c r="Y495" s="70"/>
      <c r="Z495" s="70"/>
      <c r="AA495" s="71"/>
      <c r="AB495" s="71"/>
      <c r="AC495" s="71"/>
      <c r="AD495" s="173"/>
      <c r="AE495" s="136"/>
      <c r="AF495" s="70"/>
      <c r="AG495" s="65"/>
      <c r="AH495" s="57"/>
      <c r="AI495" s="57"/>
      <c r="AJ495" s="57"/>
      <c r="AK495" s="57"/>
      <c r="AL495" s="72" t="str">
        <f t="shared" si="66"/>
        <v>-</v>
      </c>
      <c r="AN495" s="112">
        <f>IF(SUMPRODUCT((A$14:A495=A495)*(B$14:B495=B495)*(D$14:D495=D495))&gt;1,0,1)</f>
        <v>0</v>
      </c>
      <c r="AO495" s="73">
        <f t="shared" si="62"/>
        <v>1</v>
      </c>
      <c r="AP495" s="73">
        <f t="shared" si="63"/>
        <v>1</v>
      </c>
      <c r="AQ495" s="74">
        <f>IF(ISBLANK(G495),1,IFERROR(VLOOKUP(G495,Tipo!$C$12:$C$27,1,FALSE),"NO"))</f>
        <v>1</v>
      </c>
      <c r="AR495" s="73">
        <f t="shared" si="64"/>
        <v>1</v>
      </c>
      <c r="AS495" s="73">
        <f>IF(ISBLANK(K495),1,IFERROR(VLOOKUP(K495,Eje_Pilar_Prop!C477:C578,1,FALSE),"NO"))</f>
        <v>1</v>
      </c>
      <c r="AT495" s="73">
        <f t="shared" si="61"/>
        <v>1</v>
      </c>
      <c r="AU495" s="38">
        <f t="shared" si="65"/>
        <v>1</v>
      </c>
      <c r="AV495" s="73">
        <f t="shared" si="60"/>
        <v>1</v>
      </c>
    </row>
    <row r="496" spans="1:48" ht="45" customHeight="1">
      <c r="A496" s="57"/>
      <c r="B496" s="71"/>
      <c r="C496" s="121"/>
      <c r="D496" s="58"/>
      <c r="E496" s="75"/>
      <c r="F496" s="58"/>
      <c r="G496" s="59"/>
      <c r="H496" s="60"/>
      <c r="I496" s="61"/>
      <c r="J496" s="186"/>
      <c r="K496" s="62"/>
      <c r="L496" s="63" t="str">
        <f>IF(ISERROR(VLOOKUP(K496,Eje_Pilar_Prop!$C$2:$E$104,2,FALSE))," ",VLOOKUP(K496,Eje_Pilar_Prop!$C$2:$E$104,2,FALSE))</f>
        <v xml:space="preserve"> </v>
      </c>
      <c r="M496" s="63" t="str">
        <f>IF(ISERROR(VLOOKUP(K496,Eje_Pilar_Prop!$C$2:$E$104,3,FALSE))," ",VLOOKUP(K496,Eje_Pilar_Prop!$C$2:$E$104,3,FALSE))</f>
        <v xml:space="preserve"> </v>
      </c>
      <c r="N496" s="64"/>
      <c r="O496" s="173"/>
      <c r="P496" s="60"/>
      <c r="Q496" s="65"/>
      <c r="R496" s="66"/>
      <c r="S496" s="67"/>
      <c r="T496" s="68"/>
      <c r="U496" s="65"/>
      <c r="V496" s="69">
        <f t="shared" si="67"/>
        <v>0</v>
      </c>
      <c r="W496" s="135"/>
      <c r="X496" s="70"/>
      <c r="Y496" s="70"/>
      <c r="Z496" s="70"/>
      <c r="AA496" s="71"/>
      <c r="AB496" s="71"/>
      <c r="AC496" s="71"/>
      <c r="AD496" s="173"/>
      <c r="AE496" s="136"/>
      <c r="AF496" s="70"/>
      <c r="AG496" s="65"/>
      <c r="AH496" s="57"/>
      <c r="AI496" s="57"/>
      <c r="AJ496" s="57"/>
      <c r="AK496" s="57"/>
      <c r="AL496" s="72" t="str">
        <f t="shared" si="66"/>
        <v>-</v>
      </c>
      <c r="AN496" s="112">
        <f>IF(SUMPRODUCT((A$14:A496=A496)*(B$14:B496=B496)*(D$14:D496=D496))&gt;1,0,1)</f>
        <v>0</v>
      </c>
      <c r="AO496" s="73">
        <f t="shared" si="62"/>
        <v>1</v>
      </c>
      <c r="AP496" s="73">
        <f t="shared" si="63"/>
        <v>1</v>
      </c>
      <c r="AQ496" s="74">
        <f>IF(ISBLANK(G496),1,IFERROR(VLOOKUP(G496,Tipo!$C$12:$C$27,1,FALSE),"NO"))</f>
        <v>1</v>
      </c>
      <c r="AR496" s="73">
        <f t="shared" si="64"/>
        <v>1</v>
      </c>
      <c r="AS496" s="73">
        <f>IF(ISBLANK(K496),1,IFERROR(VLOOKUP(K496,Eje_Pilar_Prop!C478:C579,1,FALSE),"NO"))</f>
        <v>1</v>
      </c>
      <c r="AT496" s="73">
        <f t="shared" si="61"/>
        <v>1</v>
      </c>
      <c r="AU496" s="38">
        <f t="shared" si="65"/>
        <v>1</v>
      </c>
      <c r="AV496" s="73">
        <f t="shared" si="60"/>
        <v>1</v>
      </c>
    </row>
    <row r="497" spans="1:48" ht="45" customHeight="1">
      <c r="A497" s="57"/>
      <c r="B497" s="71"/>
      <c r="C497" s="121"/>
      <c r="D497" s="58"/>
      <c r="E497" s="75"/>
      <c r="F497" s="58"/>
      <c r="G497" s="59"/>
      <c r="H497" s="60"/>
      <c r="I497" s="61"/>
      <c r="J497" s="186"/>
      <c r="K497" s="62"/>
      <c r="L497" s="63" t="str">
        <f>IF(ISERROR(VLOOKUP(K497,Eje_Pilar_Prop!$C$2:$E$104,2,FALSE))," ",VLOOKUP(K497,Eje_Pilar_Prop!$C$2:$E$104,2,FALSE))</f>
        <v xml:space="preserve"> </v>
      </c>
      <c r="M497" s="63" t="str">
        <f>IF(ISERROR(VLOOKUP(K497,Eje_Pilar_Prop!$C$2:$E$104,3,FALSE))," ",VLOOKUP(K497,Eje_Pilar_Prop!$C$2:$E$104,3,FALSE))</f>
        <v xml:space="preserve"> </v>
      </c>
      <c r="N497" s="64"/>
      <c r="O497" s="173"/>
      <c r="P497" s="60"/>
      <c r="Q497" s="65"/>
      <c r="R497" s="66"/>
      <c r="S497" s="67"/>
      <c r="T497" s="68"/>
      <c r="U497" s="65"/>
      <c r="V497" s="69">
        <f t="shared" si="67"/>
        <v>0</v>
      </c>
      <c r="W497" s="135"/>
      <c r="X497" s="70"/>
      <c r="Y497" s="70"/>
      <c r="Z497" s="70"/>
      <c r="AA497" s="71"/>
      <c r="AB497" s="71"/>
      <c r="AC497" s="71"/>
      <c r="AD497" s="173"/>
      <c r="AE497" s="136"/>
      <c r="AF497" s="70"/>
      <c r="AG497" s="65"/>
      <c r="AH497" s="57"/>
      <c r="AI497" s="57"/>
      <c r="AJ497" s="57"/>
      <c r="AK497" s="57"/>
      <c r="AL497" s="72" t="str">
        <f t="shared" si="66"/>
        <v>-</v>
      </c>
      <c r="AN497" s="112">
        <f>IF(SUMPRODUCT((A$14:A497=A497)*(B$14:B497=B497)*(D$14:D497=D497))&gt;1,0,1)</f>
        <v>0</v>
      </c>
      <c r="AO497" s="73">
        <f t="shared" si="62"/>
        <v>1</v>
      </c>
      <c r="AP497" s="73">
        <f t="shared" si="63"/>
        <v>1</v>
      </c>
      <c r="AQ497" s="74">
        <f>IF(ISBLANK(G497),1,IFERROR(VLOOKUP(G497,Tipo!$C$12:$C$27,1,FALSE),"NO"))</f>
        <v>1</v>
      </c>
      <c r="AR497" s="73">
        <f t="shared" si="64"/>
        <v>1</v>
      </c>
      <c r="AS497" s="73">
        <f>IF(ISBLANK(K497),1,IFERROR(VLOOKUP(K497,Eje_Pilar_Prop!C479:C580,1,FALSE),"NO"))</f>
        <v>1</v>
      </c>
      <c r="AT497" s="73">
        <f t="shared" si="61"/>
        <v>1</v>
      </c>
      <c r="AU497" s="38">
        <f t="shared" si="65"/>
        <v>1</v>
      </c>
      <c r="AV497" s="73">
        <f t="shared" si="60"/>
        <v>1</v>
      </c>
    </row>
    <row r="498" spans="1:48" ht="45" customHeight="1">
      <c r="A498" s="57"/>
      <c r="B498" s="71"/>
      <c r="C498" s="121"/>
      <c r="D498" s="58"/>
      <c r="E498" s="75"/>
      <c r="F498" s="58"/>
      <c r="G498" s="59"/>
      <c r="H498" s="60"/>
      <c r="I498" s="61"/>
      <c r="J498" s="186"/>
      <c r="K498" s="62"/>
      <c r="L498" s="63" t="str">
        <f>IF(ISERROR(VLOOKUP(K498,Eje_Pilar_Prop!$C$2:$E$104,2,FALSE))," ",VLOOKUP(K498,Eje_Pilar_Prop!$C$2:$E$104,2,FALSE))</f>
        <v xml:space="preserve"> </v>
      </c>
      <c r="M498" s="63" t="str">
        <f>IF(ISERROR(VLOOKUP(K498,Eje_Pilar_Prop!$C$2:$E$104,3,FALSE))," ",VLOOKUP(K498,Eje_Pilar_Prop!$C$2:$E$104,3,FALSE))</f>
        <v xml:space="preserve"> </v>
      </c>
      <c r="N498" s="64"/>
      <c r="O498" s="173"/>
      <c r="P498" s="60"/>
      <c r="Q498" s="65"/>
      <c r="R498" s="66"/>
      <c r="S498" s="67"/>
      <c r="T498" s="68"/>
      <c r="U498" s="65"/>
      <c r="V498" s="69">
        <f t="shared" si="67"/>
        <v>0</v>
      </c>
      <c r="W498" s="135"/>
      <c r="X498" s="70"/>
      <c r="Y498" s="70"/>
      <c r="Z498" s="70"/>
      <c r="AA498" s="71"/>
      <c r="AB498" s="71"/>
      <c r="AC498" s="71"/>
      <c r="AD498" s="173"/>
      <c r="AE498" s="136"/>
      <c r="AF498" s="70"/>
      <c r="AG498" s="65"/>
      <c r="AH498" s="57"/>
      <c r="AI498" s="57"/>
      <c r="AJ498" s="57"/>
      <c r="AK498" s="57"/>
      <c r="AL498" s="72" t="str">
        <f t="shared" si="66"/>
        <v>-</v>
      </c>
      <c r="AN498" s="112">
        <f>IF(SUMPRODUCT((A$14:A498=A498)*(B$14:B498=B498)*(D$14:D498=D498))&gt;1,0,1)</f>
        <v>0</v>
      </c>
      <c r="AO498" s="73">
        <f t="shared" si="62"/>
        <v>1</v>
      </c>
      <c r="AP498" s="73">
        <f t="shared" si="63"/>
        <v>1</v>
      </c>
      <c r="AQ498" s="74">
        <f>IF(ISBLANK(G498),1,IFERROR(VLOOKUP(G498,Tipo!$C$12:$C$27,1,FALSE),"NO"))</f>
        <v>1</v>
      </c>
      <c r="AR498" s="73">
        <f t="shared" si="64"/>
        <v>1</v>
      </c>
      <c r="AS498" s="73">
        <f>IF(ISBLANK(K498),1,IFERROR(VLOOKUP(K498,Eje_Pilar_Prop!C480:C581,1,FALSE),"NO"))</f>
        <v>1</v>
      </c>
      <c r="AT498" s="73">
        <f t="shared" si="61"/>
        <v>1</v>
      </c>
      <c r="AU498" s="38">
        <f t="shared" si="65"/>
        <v>1</v>
      </c>
      <c r="AV498" s="73">
        <f t="shared" si="60"/>
        <v>1</v>
      </c>
    </row>
    <row r="499" spans="1:48" ht="45" customHeight="1">
      <c r="A499" s="57"/>
      <c r="B499" s="71"/>
      <c r="C499" s="121"/>
      <c r="D499" s="58"/>
      <c r="E499" s="75"/>
      <c r="F499" s="58"/>
      <c r="G499" s="59"/>
      <c r="H499" s="60"/>
      <c r="I499" s="61"/>
      <c r="J499" s="186"/>
      <c r="K499" s="62"/>
      <c r="L499" s="63" t="str">
        <f>IF(ISERROR(VLOOKUP(K499,Eje_Pilar_Prop!$C$2:$E$104,2,FALSE))," ",VLOOKUP(K499,Eje_Pilar_Prop!$C$2:$E$104,2,FALSE))</f>
        <v xml:space="preserve"> </v>
      </c>
      <c r="M499" s="63" t="str">
        <f>IF(ISERROR(VLOOKUP(K499,Eje_Pilar_Prop!$C$2:$E$104,3,FALSE))," ",VLOOKUP(K499,Eje_Pilar_Prop!$C$2:$E$104,3,FALSE))</f>
        <v xml:space="preserve"> </v>
      </c>
      <c r="N499" s="64"/>
      <c r="O499" s="173"/>
      <c r="P499" s="60"/>
      <c r="Q499" s="65"/>
      <c r="R499" s="66"/>
      <c r="S499" s="67"/>
      <c r="T499" s="68"/>
      <c r="U499" s="65"/>
      <c r="V499" s="69">
        <f t="shared" si="67"/>
        <v>0</v>
      </c>
      <c r="W499" s="135"/>
      <c r="X499" s="70"/>
      <c r="Y499" s="70"/>
      <c r="Z499" s="70"/>
      <c r="AA499" s="71"/>
      <c r="AB499" s="71"/>
      <c r="AC499" s="71"/>
      <c r="AD499" s="173"/>
      <c r="AE499" s="136"/>
      <c r="AF499" s="70"/>
      <c r="AG499" s="65"/>
      <c r="AH499" s="57"/>
      <c r="AI499" s="57"/>
      <c r="AJ499" s="57"/>
      <c r="AK499" s="57"/>
      <c r="AL499" s="72" t="str">
        <f t="shared" si="66"/>
        <v>-</v>
      </c>
      <c r="AN499" s="112">
        <f>IF(SUMPRODUCT((A$14:A499=A499)*(B$14:B499=B499)*(D$14:D499=D499))&gt;1,0,1)</f>
        <v>0</v>
      </c>
      <c r="AO499" s="73">
        <f t="shared" si="62"/>
        <v>1</v>
      </c>
      <c r="AP499" s="73">
        <f t="shared" si="63"/>
        <v>1</v>
      </c>
      <c r="AQ499" s="74">
        <f>IF(ISBLANK(G499),1,IFERROR(VLOOKUP(G499,Tipo!$C$12:$C$27,1,FALSE),"NO"))</f>
        <v>1</v>
      </c>
      <c r="AR499" s="73">
        <f t="shared" si="64"/>
        <v>1</v>
      </c>
      <c r="AS499" s="73">
        <f>IF(ISBLANK(K499),1,IFERROR(VLOOKUP(K499,Eje_Pilar_Prop!C481:C582,1,FALSE),"NO"))</f>
        <v>1</v>
      </c>
      <c r="AT499" s="73">
        <f t="shared" si="61"/>
        <v>1</v>
      </c>
      <c r="AU499" s="38">
        <f t="shared" si="65"/>
        <v>1</v>
      </c>
      <c r="AV499" s="73">
        <f t="shared" si="60"/>
        <v>1</v>
      </c>
    </row>
    <row r="500" spans="1:48" ht="45" customHeight="1">
      <c r="A500" s="57"/>
      <c r="B500" s="71"/>
      <c r="C500" s="121"/>
      <c r="D500" s="58"/>
      <c r="E500" s="75"/>
      <c r="F500" s="58"/>
      <c r="G500" s="59"/>
      <c r="H500" s="60"/>
      <c r="I500" s="61"/>
      <c r="J500" s="186"/>
      <c r="K500" s="62"/>
      <c r="L500" s="63" t="str">
        <f>IF(ISERROR(VLOOKUP(K500,Eje_Pilar_Prop!$C$2:$E$104,2,FALSE))," ",VLOOKUP(K500,Eje_Pilar_Prop!$C$2:$E$104,2,FALSE))</f>
        <v xml:space="preserve"> </v>
      </c>
      <c r="M500" s="63" t="str">
        <f>IF(ISERROR(VLOOKUP(K500,Eje_Pilar_Prop!$C$2:$E$104,3,FALSE))," ",VLOOKUP(K500,Eje_Pilar_Prop!$C$2:$E$104,3,FALSE))</f>
        <v xml:space="preserve"> </v>
      </c>
      <c r="N500" s="64"/>
      <c r="O500" s="173"/>
      <c r="P500" s="60"/>
      <c r="Q500" s="65"/>
      <c r="R500" s="66"/>
      <c r="S500" s="67"/>
      <c r="T500" s="68"/>
      <c r="U500" s="65"/>
      <c r="V500" s="69">
        <f t="shared" si="67"/>
        <v>0</v>
      </c>
      <c r="W500" s="135"/>
      <c r="X500" s="70"/>
      <c r="Y500" s="70"/>
      <c r="Z500" s="70"/>
      <c r="AA500" s="71"/>
      <c r="AB500" s="71"/>
      <c r="AC500" s="71"/>
      <c r="AD500" s="173"/>
      <c r="AE500" s="136"/>
      <c r="AF500" s="70"/>
      <c r="AG500" s="65"/>
      <c r="AH500" s="57"/>
      <c r="AI500" s="57"/>
      <c r="AJ500" s="57"/>
      <c r="AK500" s="57"/>
      <c r="AL500" s="72" t="str">
        <f t="shared" si="66"/>
        <v>-</v>
      </c>
      <c r="AN500" s="112">
        <f>IF(SUMPRODUCT((A$14:A500=A500)*(B$14:B500=B500)*(D$14:D500=D500))&gt;1,0,1)</f>
        <v>0</v>
      </c>
      <c r="AO500" s="73">
        <f t="shared" si="62"/>
        <v>1</v>
      </c>
      <c r="AP500" s="73">
        <f t="shared" si="63"/>
        <v>1</v>
      </c>
      <c r="AQ500" s="74">
        <f>IF(ISBLANK(G500),1,IFERROR(VLOOKUP(G500,Tipo!$C$12:$C$27,1,FALSE),"NO"))</f>
        <v>1</v>
      </c>
      <c r="AR500" s="73">
        <f t="shared" si="64"/>
        <v>1</v>
      </c>
      <c r="AS500" s="73">
        <f>IF(ISBLANK(K500),1,IFERROR(VLOOKUP(K500,Eje_Pilar_Prop!C482:C583,1,FALSE),"NO"))</f>
        <v>1</v>
      </c>
      <c r="AT500" s="73">
        <f t="shared" si="61"/>
        <v>1</v>
      </c>
      <c r="AU500" s="38">
        <f t="shared" si="65"/>
        <v>1</v>
      </c>
      <c r="AV500" s="73">
        <f t="shared" si="60"/>
        <v>1</v>
      </c>
    </row>
    <row r="501" spans="1:48" ht="45" customHeight="1">
      <c r="A501" s="57"/>
      <c r="B501" s="71"/>
      <c r="C501" s="121"/>
      <c r="D501" s="58"/>
      <c r="E501" s="75"/>
      <c r="F501" s="58"/>
      <c r="G501" s="59"/>
      <c r="H501" s="60"/>
      <c r="I501" s="61"/>
      <c r="J501" s="186"/>
      <c r="K501" s="62"/>
      <c r="L501" s="63" t="str">
        <f>IF(ISERROR(VLOOKUP(K501,Eje_Pilar_Prop!$C$2:$E$104,2,FALSE))," ",VLOOKUP(K501,Eje_Pilar_Prop!$C$2:$E$104,2,FALSE))</f>
        <v xml:space="preserve"> </v>
      </c>
      <c r="M501" s="63" t="str">
        <f>IF(ISERROR(VLOOKUP(K501,Eje_Pilar_Prop!$C$2:$E$104,3,FALSE))," ",VLOOKUP(K501,Eje_Pilar_Prop!$C$2:$E$104,3,FALSE))</f>
        <v xml:space="preserve"> </v>
      </c>
      <c r="N501" s="64"/>
      <c r="O501" s="173"/>
      <c r="P501" s="60"/>
      <c r="Q501" s="65"/>
      <c r="R501" s="66"/>
      <c r="S501" s="67"/>
      <c r="T501" s="68"/>
      <c r="U501" s="65"/>
      <c r="V501" s="69">
        <f t="shared" si="67"/>
        <v>0</v>
      </c>
      <c r="W501" s="135"/>
      <c r="X501" s="70"/>
      <c r="Y501" s="70"/>
      <c r="Z501" s="70"/>
      <c r="AA501" s="71"/>
      <c r="AB501" s="71"/>
      <c r="AC501" s="71"/>
      <c r="AD501" s="173"/>
      <c r="AE501" s="136"/>
      <c r="AF501" s="70"/>
      <c r="AG501" s="65"/>
      <c r="AH501" s="57"/>
      <c r="AI501" s="57"/>
      <c r="AJ501" s="57"/>
      <c r="AK501" s="57"/>
      <c r="AL501" s="72" t="str">
        <f t="shared" si="66"/>
        <v>-</v>
      </c>
      <c r="AN501" s="112">
        <f>IF(SUMPRODUCT((A$14:A501=A501)*(B$14:B501=B501)*(D$14:D501=D501))&gt;1,0,1)</f>
        <v>0</v>
      </c>
      <c r="AO501" s="73">
        <f t="shared" si="62"/>
        <v>1</v>
      </c>
      <c r="AP501" s="73">
        <f t="shared" si="63"/>
        <v>1</v>
      </c>
      <c r="AQ501" s="74">
        <f>IF(ISBLANK(G501),1,IFERROR(VLOOKUP(G501,Tipo!$C$12:$C$27,1,FALSE),"NO"))</f>
        <v>1</v>
      </c>
      <c r="AR501" s="73">
        <f t="shared" si="64"/>
        <v>1</v>
      </c>
      <c r="AS501" s="73">
        <f>IF(ISBLANK(K501),1,IFERROR(VLOOKUP(K501,Eje_Pilar_Prop!C483:C584,1,FALSE),"NO"))</f>
        <v>1</v>
      </c>
      <c r="AT501" s="73">
        <f t="shared" si="61"/>
        <v>1</v>
      </c>
      <c r="AU501" s="38">
        <f t="shared" si="65"/>
        <v>1</v>
      </c>
      <c r="AV501" s="73">
        <f t="shared" si="60"/>
        <v>1</v>
      </c>
    </row>
    <row r="502" spans="1:48" ht="45" customHeight="1">
      <c r="A502" s="57"/>
      <c r="B502" s="71"/>
      <c r="C502" s="121"/>
      <c r="D502" s="58"/>
      <c r="E502" s="75"/>
      <c r="F502" s="58"/>
      <c r="G502" s="59"/>
      <c r="H502" s="60"/>
      <c r="I502" s="61"/>
      <c r="J502" s="186"/>
      <c r="K502" s="62"/>
      <c r="L502" s="63" t="str">
        <f>IF(ISERROR(VLOOKUP(K502,Eje_Pilar_Prop!$C$2:$E$104,2,FALSE))," ",VLOOKUP(K502,Eje_Pilar_Prop!$C$2:$E$104,2,FALSE))</f>
        <v xml:space="preserve"> </v>
      </c>
      <c r="M502" s="63" t="str">
        <f>IF(ISERROR(VLOOKUP(K502,Eje_Pilar_Prop!$C$2:$E$104,3,FALSE))," ",VLOOKUP(K502,Eje_Pilar_Prop!$C$2:$E$104,3,FALSE))</f>
        <v xml:space="preserve"> </v>
      </c>
      <c r="N502" s="64"/>
      <c r="O502" s="173"/>
      <c r="P502" s="60"/>
      <c r="Q502" s="65"/>
      <c r="R502" s="66"/>
      <c r="S502" s="67"/>
      <c r="T502" s="68"/>
      <c r="U502" s="65"/>
      <c r="V502" s="69">
        <f t="shared" si="67"/>
        <v>0</v>
      </c>
      <c r="W502" s="135"/>
      <c r="X502" s="70"/>
      <c r="Y502" s="70"/>
      <c r="Z502" s="70"/>
      <c r="AA502" s="71"/>
      <c r="AB502" s="71"/>
      <c r="AC502" s="71"/>
      <c r="AD502" s="173"/>
      <c r="AE502" s="136"/>
      <c r="AF502" s="70"/>
      <c r="AG502" s="65"/>
      <c r="AH502" s="57"/>
      <c r="AI502" s="57"/>
      <c r="AJ502" s="57"/>
      <c r="AK502" s="57"/>
      <c r="AL502" s="72" t="str">
        <f t="shared" si="66"/>
        <v>-</v>
      </c>
      <c r="AN502" s="112">
        <f>IF(SUMPRODUCT((A$14:A502=A502)*(B$14:B502=B502)*(D$14:D502=D502))&gt;1,0,1)</f>
        <v>0</v>
      </c>
      <c r="AO502" s="73">
        <f t="shared" si="62"/>
        <v>1</v>
      </c>
      <c r="AP502" s="73">
        <f t="shared" si="63"/>
        <v>1</v>
      </c>
      <c r="AQ502" s="74">
        <f>IF(ISBLANK(G502),1,IFERROR(VLOOKUP(G502,Tipo!$C$12:$C$27,1,FALSE),"NO"))</f>
        <v>1</v>
      </c>
      <c r="AR502" s="73">
        <f t="shared" si="64"/>
        <v>1</v>
      </c>
      <c r="AS502" s="73">
        <f>IF(ISBLANK(K502),1,IFERROR(VLOOKUP(K502,Eje_Pilar_Prop!C484:C585,1,FALSE),"NO"))</f>
        <v>1</v>
      </c>
      <c r="AT502" s="73">
        <f t="shared" si="61"/>
        <v>1</v>
      </c>
      <c r="AU502" s="38">
        <f t="shared" si="65"/>
        <v>1</v>
      </c>
      <c r="AV502" s="73">
        <f t="shared" si="60"/>
        <v>1</v>
      </c>
    </row>
    <row r="503" spans="1:48" ht="45" customHeight="1">
      <c r="A503" s="57"/>
      <c r="B503" s="71"/>
      <c r="C503" s="121"/>
      <c r="D503" s="58"/>
      <c r="E503" s="75"/>
      <c r="F503" s="58"/>
      <c r="G503" s="59"/>
      <c r="H503" s="60"/>
      <c r="I503" s="61"/>
      <c r="J503" s="186"/>
      <c r="K503" s="62"/>
      <c r="L503" s="63" t="str">
        <f>IF(ISERROR(VLOOKUP(K503,Eje_Pilar_Prop!$C$2:$E$104,2,FALSE))," ",VLOOKUP(K503,Eje_Pilar_Prop!$C$2:$E$104,2,FALSE))</f>
        <v xml:space="preserve"> </v>
      </c>
      <c r="M503" s="63" t="str">
        <f>IF(ISERROR(VLOOKUP(K503,Eje_Pilar_Prop!$C$2:$E$104,3,FALSE))," ",VLOOKUP(K503,Eje_Pilar_Prop!$C$2:$E$104,3,FALSE))</f>
        <v xml:space="preserve"> </v>
      </c>
      <c r="N503" s="64"/>
      <c r="O503" s="173"/>
      <c r="P503" s="60"/>
      <c r="Q503" s="65"/>
      <c r="R503" s="66"/>
      <c r="S503" s="67"/>
      <c r="T503" s="68"/>
      <c r="U503" s="65"/>
      <c r="V503" s="69">
        <f t="shared" si="67"/>
        <v>0</v>
      </c>
      <c r="W503" s="135"/>
      <c r="X503" s="70"/>
      <c r="Y503" s="70"/>
      <c r="Z503" s="70"/>
      <c r="AA503" s="71"/>
      <c r="AB503" s="71"/>
      <c r="AC503" s="71"/>
      <c r="AD503" s="173"/>
      <c r="AE503" s="136"/>
      <c r="AF503" s="70"/>
      <c r="AG503" s="65"/>
      <c r="AH503" s="57"/>
      <c r="AI503" s="57"/>
      <c r="AJ503" s="57"/>
      <c r="AK503" s="57"/>
      <c r="AL503" s="72" t="str">
        <f t="shared" si="66"/>
        <v>-</v>
      </c>
      <c r="AN503" s="112">
        <f>IF(SUMPRODUCT((A$14:A503=A503)*(B$14:B503=B503)*(D$14:D503=D503))&gt;1,0,1)</f>
        <v>0</v>
      </c>
      <c r="AO503" s="73">
        <f t="shared" si="62"/>
        <v>1</v>
      </c>
      <c r="AP503" s="73">
        <f t="shared" si="63"/>
        <v>1</v>
      </c>
      <c r="AQ503" s="74">
        <f>IF(ISBLANK(G503),1,IFERROR(VLOOKUP(G503,Tipo!$C$12:$C$27,1,FALSE),"NO"))</f>
        <v>1</v>
      </c>
      <c r="AR503" s="73">
        <f t="shared" si="64"/>
        <v>1</v>
      </c>
      <c r="AS503" s="73">
        <f>IF(ISBLANK(K503),1,IFERROR(VLOOKUP(K503,Eje_Pilar_Prop!C485:C586,1,FALSE),"NO"))</f>
        <v>1</v>
      </c>
      <c r="AT503" s="73">
        <f t="shared" si="61"/>
        <v>1</v>
      </c>
      <c r="AU503" s="38">
        <f t="shared" si="65"/>
        <v>1</v>
      </c>
      <c r="AV503" s="73">
        <f t="shared" si="60"/>
        <v>1</v>
      </c>
    </row>
    <row r="504" spans="1:48" ht="45" customHeight="1">
      <c r="A504" s="57"/>
      <c r="B504" s="71"/>
      <c r="C504" s="121"/>
      <c r="D504" s="58"/>
      <c r="E504" s="75"/>
      <c r="F504" s="58"/>
      <c r="G504" s="59"/>
      <c r="H504" s="60"/>
      <c r="I504" s="61"/>
      <c r="J504" s="186"/>
      <c r="K504" s="62"/>
      <c r="L504" s="63" t="str">
        <f>IF(ISERROR(VLOOKUP(K504,Eje_Pilar_Prop!$C$2:$E$104,2,FALSE))," ",VLOOKUP(K504,Eje_Pilar_Prop!$C$2:$E$104,2,FALSE))</f>
        <v xml:space="preserve"> </v>
      </c>
      <c r="M504" s="63" t="str">
        <f>IF(ISERROR(VLOOKUP(K504,Eje_Pilar_Prop!$C$2:$E$104,3,FALSE))," ",VLOOKUP(K504,Eje_Pilar_Prop!$C$2:$E$104,3,FALSE))</f>
        <v xml:space="preserve"> </v>
      </c>
      <c r="N504" s="64"/>
      <c r="O504" s="173"/>
      <c r="P504" s="60"/>
      <c r="Q504" s="65"/>
      <c r="R504" s="66"/>
      <c r="S504" s="67"/>
      <c r="T504" s="68"/>
      <c r="U504" s="65"/>
      <c r="V504" s="69">
        <f t="shared" si="67"/>
        <v>0</v>
      </c>
      <c r="W504" s="135"/>
      <c r="X504" s="70"/>
      <c r="Y504" s="70"/>
      <c r="Z504" s="70"/>
      <c r="AA504" s="71"/>
      <c r="AB504" s="71"/>
      <c r="AC504" s="71"/>
      <c r="AD504" s="173"/>
      <c r="AE504" s="136"/>
      <c r="AF504" s="70"/>
      <c r="AG504" s="65"/>
      <c r="AH504" s="57"/>
      <c r="AI504" s="57"/>
      <c r="AJ504" s="57"/>
      <c r="AK504" s="57"/>
      <c r="AL504" s="72" t="str">
        <f t="shared" si="66"/>
        <v>-</v>
      </c>
      <c r="AN504" s="112">
        <f>IF(SUMPRODUCT((A$14:A504=A504)*(B$14:B504=B504)*(D$14:D504=D504))&gt;1,0,1)</f>
        <v>0</v>
      </c>
      <c r="AO504" s="73">
        <f t="shared" si="62"/>
        <v>1</v>
      </c>
      <c r="AP504" s="73">
        <f t="shared" si="63"/>
        <v>1</v>
      </c>
      <c r="AQ504" s="74">
        <f>IF(ISBLANK(G504),1,IFERROR(VLOOKUP(G504,Tipo!$C$12:$C$27,1,FALSE),"NO"))</f>
        <v>1</v>
      </c>
      <c r="AR504" s="73">
        <f t="shared" si="64"/>
        <v>1</v>
      </c>
      <c r="AS504" s="73">
        <f>IF(ISBLANK(K504),1,IFERROR(VLOOKUP(K504,Eje_Pilar_Prop!C486:C587,1,FALSE),"NO"))</f>
        <v>1</v>
      </c>
      <c r="AT504" s="73">
        <f t="shared" si="61"/>
        <v>1</v>
      </c>
      <c r="AU504" s="38">
        <f t="shared" si="65"/>
        <v>1</v>
      </c>
      <c r="AV504" s="73">
        <f t="shared" si="60"/>
        <v>1</v>
      </c>
    </row>
    <row r="505" spans="1:48" ht="45" customHeight="1">
      <c r="A505" s="57"/>
      <c r="B505" s="71"/>
      <c r="C505" s="121"/>
      <c r="D505" s="58"/>
      <c r="E505" s="75"/>
      <c r="F505" s="58"/>
      <c r="G505" s="59"/>
      <c r="H505" s="60"/>
      <c r="I505" s="61"/>
      <c r="J505" s="186"/>
      <c r="K505" s="62"/>
      <c r="L505" s="63" t="str">
        <f>IF(ISERROR(VLOOKUP(K505,Eje_Pilar_Prop!$C$2:$E$104,2,FALSE))," ",VLOOKUP(K505,Eje_Pilar_Prop!$C$2:$E$104,2,FALSE))</f>
        <v xml:space="preserve"> </v>
      </c>
      <c r="M505" s="63" t="str">
        <f>IF(ISERROR(VLOOKUP(K505,Eje_Pilar_Prop!$C$2:$E$104,3,FALSE))," ",VLOOKUP(K505,Eje_Pilar_Prop!$C$2:$E$104,3,FALSE))</f>
        <v xml:space="preserve"> </v>
      </c>
      <c r="N505" s="64"/>
      <c r="O505" s="173"/>
      <c r="P505" s="60"/>
      <c r="Q505" s="65"/>
      <c r="R505" s="66"/>
      <c r="S505" s="67"/>
      <c r="T505" s="68"/>
      <c r="U505" s="65"/>
      <c r="V505" s="69">
        <f t="shared" si="67"/>
        <v>0</v>
      </c>
      <c r="W505" s="135"/>
      <c r="X505" s="70"/>
      <c r="Y505" s="70"/>
      <c r="Z505" s="70"/>
      <c r="AA505" s="71"/>
      <c r="AB505" s="71"/>
      <c r="AC505" s="71"/>
      <c r="AD505" s="173"/>
      <c r="AE505" s="136"/>
      <c r="AF505" s="70"/>
      <c r="AG505" s="65"/>
      <c r="AH505" s="57"/>
      <c r="AI505" s="57"/>
      <c r="AJ505" s="57"/>
      <c r="AK505" s="57"/>
      <c r="AL505" s="72" t="str">
        <f t="shared" si="66"/>
        <v>-</v>
      </c>
      <c r="AN505" s="112">
        <f>IF(SUMPRODUCT((A$14:A505=A505)*(B$14:B505=B505)*(D$14:D505=D505))&gt;1,0,1)</f>
        <v>0</v>
      </c>
      <c r="AO505" s="73">
        <f t="shared" si="62"/>
        <v>1</v>
      </c>
      <c r="AP505" s="73">
        <f t="shared" si="63"/>
        <v>1</v>
      </c>
      <c r="AQ505" s="74">
        <f>IF(ISBLANK(G505),1,IFERROR(VLOOKUP(G505,Tipo!$C$12:$C$27,1,FALSE),"NO"))</f>
        <v>1</v>
      </c>
      <c r="AR505" s="73">
        <f t="shared" si="64"/>
        <v>1</v>
      </c>
      <c r="AS505" s="73">
        <f>IF(ISBLANK(K505),1,IFERROR(VLOOKUP(K505,Eje_Pilar_Prop!C487:C588,1,FALSE),"NO"))</f>
        <v>1</v>
      </c>
      <c r="AT505" s="73">
        <f t="shared" si="61"/>
        <v>1</v>
      </c>
      <c r="AU505" s="38">
        <f t="shared" si="65"/>
        <v>1</v>
      </c>
      <c r="AV505" s="73">
        <f t="shared" si="60"/>
        <v>1</v>
      </c>
    </row>
    <row r="506" spans="1:48" ht="45" customHeight="1">
      <c r="A506" s="57"/>
      <c r="B506" s="71"/>
      <c r="C506" s="121"/>
      <c r="D506" s="58"/>
      <c r="E506" s="75"/>
      <c r="F506" s="58"/>
      <c r="G506" s="59"/>
      <c r="H506" s="60"/>
      <c r="I506" s="61"/>
      <c r="J506" s="186"/>
      <c r="K506" s="62"/>
      <c r="L506" s="63" t="str">
        <f>IF(ISERROR(VLOOKUP(K506,Eje_Pilar_Prop!$C$2:$E$104,2,FALSE))," ",VLOOKUP(K506,Eje_Pilar_Prop!$C$2:$E$104,2,FALSE))</f>
        <v xml:space="preserve"> </v>
      </c>
      <c r="M506" s="63" t="str">
        <f>IF(ISERROR(VLOOKUP(K506,Eje_Pilar_Prop!$C$2:$E$104,3,FALSE))," ",VLOOKUP(K506,Eje_Pilar_Prop!$C$2:$E$104,3,FALSE))</f>
        <v xml:space="preserve"> </v>
      </c>
      <c r="N506" s="64"/>
      <c r="O506" s="173"/>
      <c r="P506" s="60"/>
      <c r="Q506" s="65"/>
      <c r="R506" s="66"/>
      <c r="S506" s="67"/>
      <c r="T506" s="68"/>
      <c r="U506" s="65"/>
      <c r="V506" s="69">
        <f t="shared" si="67"/>
        <v>0</v>
      </c>
      <c r="W506" s="135"/>
      <c r="X506" s="70"/>
      <c r="Y506" s="70"/>
      <c r="Z506" s="70"/>
      <c r="AA506" s="71"/>
      <c r="AB506" s="71"/>
      <c r="AC506" s="71"/>
      <c r="AD506" s="173"/>
      <c r="AE506" s="136"/>
      <c r="AF506" s="70"/>
      <c r="AG506" s="65"/>
      <c r="AH506" s="57"/>
      <c r="AI506" s="57"/>
      <c r="AJ506" s="57"/>
      <c r="AK506" s="57"/>
      <c r="AL506" s="72" t="str">
        <f t="shared" si="66"/>
        <v>-</v>
      </c>
      <c r="AN506" s="112">
        <f>IF(SUMPRODUCT((A$14:A506=A506)*(B$14:B506=B506)*(D$14:D506=D506))&gt;1,0,1)</f>
        <v>0</v>
      </c>
      <c r="AO506" s="73">
        <f t="shared" si="62"/>
        <v>1</v>
      </c>
      <c r="AP506" s="73">
        <f t="shared" si="63"/>
        <v>1</v>
      </c>
      <c r="AQ506" s="74">
        <f>IF(ISBLANK(G506),1,IFERROR(VLOOKUP(G506,Tipo!$C$12:$C$27,1,FALSE),"NO"))</f>
        <v>1</v>
      </c>
      <c r="AR506" s="73">
        <f t="shared" si="64"/>
        <v>1</v>
      </c>
      <c r="AS506" s="73">
        <f>IF(ISBLANK(K506),1,IFERROR(VLOOKUP(K506,Eje_Pilar_Prop!C488:C589,1,FALSE),"NO"))</f>
        <v>1</v>
      </c>
      <c r="AT506" s="73">
        <f t="shared" si="61"/>
        <v>1</v>
      </c>
      <c r="AU506" s="38">
        <f t="shared" si="65"/>
        <v>1</v>
      </c>
      <c r="AV506" s="73">
        <f t="shared" si="60"/>
        <v>1</v>
      </c>
    </row>
    <row r="507" spans="1:48" ht="45" customHeight="1">
      <c r="A507" s="57"/>
      <c r="B507" s="71"/>
      <c r="C507" s="121"/>
      <c r="D507" s="58"/>
      <c r="E507" s="75"/>
      <c r="F507" s="58"/>
      <c r="G507" s="59"/>
      <c r="H507" s="60"/>
      <c r="I507" s="61"/>
      <c r="J507" s="186"/>
      <c r="K507" s="62"/>
      <c r="L507" s="63" t="str">
        <f>IF(ISERROR(VLOOKUP(K507,Eje_Pilar_Prop!$C$2:$E$104,2,FALSE))," ",VLOOKUP(K507,Eje_Pilar_Prop!$C$2:$E$104,2,FALSE))</f>
        <v xml:space="preserve"> </v>
      </c>
      <c r="M507" s="63" t="str">
        <f>IF(ISERROR(VLOOKUP(K507,Eje_Pilar_Prop!$C$2:$E$104,3,FALSE))," ",VLOOKUP(K507,Eje_Pilar_Prop!$C$2:$E$104,3,FALSE))</f>
        <v xml:space="preserve"> </v>
      </c>
      <c r="N507" s="64"/>
      <c r="O507" s="173"/>
      <c r="P507" s="60"/>
      <c r="Q507" s="65"/>
      <c r="R507" s="66"/>
      <c r="S507" s="67"/>
      <c r="T507" s="68"/>
      <c r="U507" s="65"/>
      <c r="V507" s="69">
        <f t="shared" si="67"/>
        <v>0</v>
      </c>
      <c r="W507" s="135"/>
      <c r="X507" s="70"/>
      <c r="Y507" s="70"/>
      <c r="Z507" s="70"/>
      <c r="AA507" s="71"/>
      <c r="AB507" s="71"/>
      <c r="AC507" s="71"/>
      <c r="AD507" s="173"/>
      <c r="AE507" s="136"/>
      <c r="AF507" s="70"/>
      <c r="AG507" s="65"/>
      <c r="AH507" s="57"/>
      <c r="AI507" s="57"/>
      <c r="AJ507" s="57"/>
      <c r="AK507" s="57"/>
      <c r="AL507" s="72" t="str">
        <f t="shared" si="66"/>
        <v>-</v>
      </c>
      <c r="AN507" s="112">
        <f>IF(SUMPRODUCT((A$14:A507=A507)*(B$14:B507=B507)*(D$14:D507=D507))&gt;1,0,1)</f>
        <v>0</v>
      </c>
      <c r="AO507" s="73">
        <f t="shared" si="62"/>
        <v>1</v>
      </c>
      <c r="AP507" s="73">
        <f t="shared" si="63"/>
        <v>1</v>
      </c>
      <c r="AQ507" s="74">
        <f>IF(ISBLANK(G507),1,IFERROR(VLOOKUP(G507,Tipo!$C$12:$C$27,1,FALSE),"NO"))</f>
        <v>1</v>
      </c>
      <c r="AR507" s="73">
        <f t="shared" si="64"/>
        <v>1</v>
      </c>
      <c r="AS507" s="73">
        <f>IF(ISBLANK(K507),1,IFERROR(VLOOKUP(K507,Eje_Pilar_Prop!C489:C590,1,FALSE),"NO"))</f>
        <v>1</v>
      </c>
      <c r="AT507" s="73">
        <f t="shared" si="61"/>
        <v>1</v>
      </c>
      <c r="AU507" s="38">
        <f t="shared" si="65"/>
        <v>1</v>
      </c>
      <c r="AV507" s="73">
        <f t="shared" si="60"/>
        <v>1</v>
      </c>
    </row>
    <row r="508" spans="1:48" ht="45" customHeight="1">
      <c r="A508" s="57"/>
      <c r="B508" s="71"/>
      <c r="C508" s="121"/>
      <c r="D508" s="58"/>
      <c r="E508" s="75"/>
      <c r="F508" s="58"/>
      <c r="G508" s="59"/>
      <c r="H508" s="60"/>
      <c r="I508" s="61"/>
      <c r="J508" s="186"/>
      <c r="K508" s="62"/>
      <c r="L508" s="63" t="str">
        <f>IF(ISERROR(VLOOKUP(K508,Eje_Pilar_Prop!$C$2:$E$104,2,FALSE))," ",VLOOKUP(K508,Eje_Pilar_Prop!$C$2:$E$104,2,FALSE))</f>
        <v xml:space="preserve"> </v>
      </c>
      <c r="M508" s="63" t="str">
        <f>IF(ISERROR(VLOOKUP(K508,Eje_Pilar_Prop!$C$2:$E$104,3,FALSE))," ",VLOOKUP(K508,Eje_Pilar_Prop!$C$2:$E$104,3,FALSE))</f>
        <v xml:space="preserve"> </v>
      </c>
      <c r="N508" s="64"/>
      <c r="O508" s="173"/>
      <c r="P508" s="60"/>
      <c r="Q508" s="65"/>
      <c r="R508" s="66"/>
      <c r="S508" s="67"/>
      <c r="T508" s="68"/>
      <c r="U508" s="65"/>
      <c r="V508" s="69">
        <f t="shared" si="67"/>
        <v>0</v>
      </c>
      <c r="W508" s="135"/>
      <c r="X508" s="70"/>
      <c r="Y508" s="70"/>
      <c r="Z508" s="70"/>
      <c r="AA508" s="71"/>
      <c r="AB508" s="71"/>
      <c r="AC508" s="71"/>
      <c r="AD508" s="173"/>
      <c r="AE508" s="136"/>
      <c r="AF508" s="70"/>
      <c r="AG508" s="65"/>
      <c r="AH508" s="57"/>
      <c r="AI508" s="57"/>
      <c r="AJ508" s="57"/>
      <c r="AK508" s="57"/>
      <c r="AL508" s="72" t="str">
        <f t="shared" si="66"/>
        <v>-</v>
      </c>
      <c r="AN508" s="112">
        <f>IF(SUMPRODUCT((A$14:A508=A508)*(B$14:B508=B508)*(D$14:D508=D508))&gt;1,0,1)</f>
        <v>0</v>
      </c>
      <c r="AO508" s="73">
        <f t="shared" si="62"/>
        <v>1</v>
      </c>
      <c r="AP508" s="73">
        <f t="shared" si="63"/>
        <v>1</v>
      </c>
      <c r="AQ508" s="74">
        <f>IF(ISBLANK(G508),1,IFERROR(VLOOKUP(G508,Tipo!$C$12:$C$27,1,FALSE),"NO"))</f>
        <v>1</v>
      </c>
      <c r="AR508" s="73">
        <f t="shared" si="64"/>
        <v>1</v>
      </c>
      <c r="AS508" s="73">
        <f>IF(ISBLANK(K508),1,IFERROR(VLOOKUP(K508,Eje_Pilar_Prop!C490:C591,1,FALSE),"NO"))</f>
        <v>1</v>
      </c>
      <c r="AT508" s="73">
        <f t="shared" si="61"/>
        <v>1</v>
      </c>
      <c r="AU508" s="38">
        <f t="shared" si="65"/>
        <v>1</v>
      </c>
      <c r="AV508" s="73">
        <f t="shared" si="60"/>
        <v>1</v>
      </c>
    </row>
    <row r="509" spans="1:48" ht="45" customHeight="1">
      <c r="A509" s="57"/>
      <c r="B509" s="71"/>
      <c r="C509" s="121"/>
      <c r="D509" s="58"/>
      <c r="E509" s="75"/>
      <c r="F509" s="58"/>
      <c r="G509" s="59"/>
      <c r="H509" s="60"/>
      <c r="I509" s="61"/>
      <c r="J509" s="186"/>
      <c r="K509" s="62"/>
      <c r="L509" s="63" t="str">
        <f>IF(ISERROR(VLOOKUP(K509,Eje_Pilar_Prop!$C$2:$E$104,2,FALSE))," ",VLOOKUP(K509,Eje_Pilar_Prop!$C$2:$E$104,2,FALSE))</f>
        <v xml:space="preserve"> </v>
      </c>
      <c r="M509" s="63" t="str">
        <f>IF(ISERROR(VLOOKUP(K509,Eje_Pilar_Prop!$C$2:$E$104,3,FALSE))," ",VLOOKUP(K509,Eje_Pilar_Prop!$C$2:$E$104,3,FALSE))</f>
        <v xml:space="preserve"> </v>
      </c>
      <c r="N509" s="64"/>
      <c r="O509" s="173"/>
      <c r="P509" s="60"/>
      <c r="Q509" s="65"/>
      <c r="R509" s="66"/>
      <c r="S509" s="67"/>
      <c r="T509" s="68"/>
      <c r="U509" s="65"/>
      <c r="V509" s="69">
        <f t="shared" si="67"/>
        <v>0</v>
      </c>
      <c r="W509" s="135"/>
      <c r="X509" s="70"/>
      <c r="Y509" s="70"/>
      <c r="Z509" s="70"/>
      <c r="AA509" s="71"/>
      <c r="AB509" s="71"/>
      <c r="AC509" s="71"/>
      <c r="AD509" s="173"/>
      <c r="AE509" s="136"/>
      <c r="AF509" s="70"/>
      <c r="AG509" s="65"/>
      <c r="AH509" s="57"/>
      <c r="AI509" s="57"/>
      <c r="AJ509" s="57"/>
      <c r="AK509" s="57"/>
      <c r="AL509" s="72" t="str">
        <f t="shared" si="66"/>
        <v>-</v>
      </c>
      <c r="AN509" s="112">
        <f>IF(SUMPRODUCT((A$14:A509=A509)*(B$14:B509=B509)*(D$14:D509=D509))&gt;1,0,1)</f>
        <v>0</v>
      </c>
      <c r="AO509" s="73">
        <f t="shared" si="62"/>
        <v>1</v>
      </c>
      <c r="AP509" s="73">
        <f t="shared" si="63"/>
        <v>1</v>
      </c>
      <c r="AQ509" s="74">
        <f>IF(ISBLANK(G509),1,IFERROR(VLOOKUP(G509,Tipo!$C$12:$C$27,1,FALSE),"NO"))</f>
        <v>1</v>
      </c>
      <c r="AR509" s="73">
        <f t="shared" si="64"/>
        <v>1</v>
      </c>
      <c r="AS509" s="73">
        <f>IF(ISBLANK(K509),1,IFERROR(VLOOKUP(K509,Eje_Pilar_Prop!C491:C592,1,FALSE),"NO"))</f>
        <v>1</v>
      </c>
      <c r="AT509" s="73">
        <f t="shared" si="61"/>
        <v>1</v>
      </c>
      <c r="AU509" s="38">
        <f t="shared" si="65"/>
        <v>1</v>
      </c>
      <c r="AV509" s="73">
        <f t="shared" si="60"/>
        <v>1</v>
      </c>
    </row>
    <row r="510" spans="1:48" ht="45" customHeight="1">
      <c r="A510" s="57"/>
      <c r="B510" s="71"/>
      <c r="C510" s="121"/>
      <c r="D510" s="58"/>
      <c r="E510" s="75"/>
      <c r="F510" s="58"/>
      <c r="G510" s="59"/>
      <c r="H510" s="60"/>
      <c r="I510" s="61"/>
      <c r="J510" s="186"/>
      <c r="K510" s="62"/>
      <c r="L510" s="63" t="str">
        <f>IF(ISERROR(VLOOKUP(K510,Eje_Pilar_Prop!$C$2:$E$104,2,FALSE))," ",VLOOKUP(K510,Eje_Pilar_Prop!$C$2:$E$104,2,FALSE))</f>
        <v xml:space="preserve"> </v>
      </c>
      <c r="M510" s="63" t="str">
        <f>IF(ISERROR(VLOOKUP(K510,Eje_Pilar_Prop!$C$2:$E$104,3,FALSE))," ",VLOOKUP(K510,Eje_Pilar_Prop!$C$2:$E$104,3,FALSE))</f>
        <v xml:space="preserve"> </v>
      </c>
      <c r="N510" s="64"/>
      <c r="O510" s="173"/>
      <c r="P510" s="60"/>
      <c r="Q510" s="65"/>
      <c r="R510" s="66"/>
      <c r="S510" s="67"/>
      <c r="T510" s="68"/>
      <c r="U510" s="65"/>
      <c r="V510" s="69">
        <f t="shared" si="67"/>
        <v>0</v>
      </c>
      <c r="W510" s="135"/>
      <c r="X510" s="70"/>
      <c r="Y510" s="70"/>
      <c r="Z510" s="70"/>
      <c r="AA510" s="71"/>
      <c r="AB510" s="71"/>
      <c r="AC510" s="71"/>
      <c r="AD510" s="173"/>
      <c r="AE510" s="136"/>
      <c r="AF510" s="70"/>
      <c r="AG510" s="65"/>
      <c r="AH510" s="57"/>
      <c r="AI510" s="57"/>
      <c r="AJ510" s="57"/>
      <c r="AK510" s="57"/>
      <c r="AL510" s="72" t="str">
        <f t="shared" si="66"/>
        <v>-</v>
      </c>
      <c r="AN510" s="112">
        <f>IF(SUMPRODUCT((A$14:A510=A510)*(B$14:B510=B510)*(D$14:D510=D510))&gt;1,0,1)</f>
        <v>0</v>
      </c>
      <c r="AO510" s="73">
        <f t="shared" si="62"/>
        <v>1</v>
      </c>
      <c r="AP510" s="73">
        <f t="shared" si="63"/>
        <v>1</v>
      </c>
      <c r="AQ510" s="74">
        <f>IF(ISBLANK(G510),1,IFERROR(VLOOKUP(G510,Tipo!$C$12:$C$27,1,FALSE),"NO"))</f>
        <v>1</v>
      </c>
      <c r="AR510" s="73">
        <f t="shared" si="64"/>
        <v>1</v>
      </c>
      <c r="AS510" s="73">
        <f>IF(ISBLANK(K510),1,IFERROR(VLOOKUP(K510,Eje_Pilar_Prop!C492:C593,1,FALSE),"NO"))</f>
        <v>1</v>
      </c>
      <c r="AT510" s="73">
        <f t="shared" si="61"/>
        <v>1</v>
      </c>
      <c r="AU510" s="38">
        <f t="shared" si="65"/>
        <v>1</v>
      </c>
      <c r="AV510" s="73">
        <f t="shared" si="60"/>
        <v>1</v>
      </c>
    </row>
    <row r="511" spans="1:48" ht="45" customHeight="1">
      <c r="A511" s="57"/>
      <c r="B511" s="71"/>
      <c r="C511" s="121"/>
      <c r="D511" s="58"/>
      <c r="E511" s="75"/>
      <c r="F511" s="58"/>
      <c r="G511" s="59"/>
      <c r="H511" s="60"/>
      <c r="I511" s="61"/>
      <c r="J511" s="186"/>
      <c r="K511" s="62"/>
      <c r="L511" s="63" t="str">
        <f>IF(ISERROR(VLOOKUP(K511,Eje_Pilar_Prop!$C$2:$E$104,2,FALSE))," ",VLOOKUP(K511,Eje_Pilar_Prop!$C$2:$E$104,2,FALSE))</f>
        <v xml:space="preserve"> </v>
      </c>
      <c r="M511" s="63" t="str">
        <f>IF(ISERROR(VLOOKUP(K511,Eje_Pilar_Prop!$C$2:$E$104,3,FALSE))," ",VLOOKUP(K511,Eje_Pilar_Prop!$C$2:$E$104,3,FALSE))</f>
        <v xml:space="preserve"> </v>
      </c>
      <c r="N511" s="64"/>
      <c r="O511" s="173"/>
      <c r="P511" s="60"/>
      <c r="Q511" s="65"/>
      <c r="R511" s="66"/>
      <c r="S511" s="67"/>
      <c r="T511" s="68"/>
      <c r="U511" s="65"/>
      <c r="V511" s="69">
        <f t="shared" si="67"/>
        <v>0</v>
      </c>
      <c r="W511" s="135"/>
      <c r="X511" s="70"/>
      <c r="Y511" s="70"/>
      <c r="Z511" s="70"/>
      <c r="AA511" s="71"/>
      <c r="AB511" s="71"/>
      <c r="AC511" s="71"/>
      <c r="AD511" s="173"/>
      <c r="AE511" s="136"/>
      <c r="AF511" s="70"/>
      <c r="AG511" s="65"/>
      <c r="AH511" s="57"/>
      <c r="AI511" s="57"/>
      <c r="AJ511" s="57"/>
      <c r="AK511" s="57"/>
      <c r="AL511" s="72" t="str">
        <f t="shared" si="66"/>
        <v>-</v>
      </c>
      <c r="AN511" s="112">
        <f>IF(SUMPRODUCT((A$14:A511=A511)*(B$14:B511=B511)*(D$14:D511=D511))&gt;1,0,1)</f>
        <v>0</v>
      </c>
      <c r="AO511" s="73">
        <f t="shared" si="62"/>
        <v>1</v>
      </c>
      <c r="AP511" s="73">
        <f t="shared" si="63"/>
        <v>1</v>
      </c>
      <c r="AQ511" s="74">
        <f>IF(ISBLANK(G511),1,IFERROR(VLOOKUP(G511,Tipo!$C$12:$C$27,1,FALSE),"NO"))</f>
        <v>1</v>
      </c>
      <c r="AR511" s="73">
        <f t="shared" si="64"/>
        <v>1</v>
      </c>
      <c r="AS511" s="73">
        <f>IF(ISBLANK(K511),1,IFERROR(VLOOKUP(K511,Eje_Pilar_Prop!C493:C594,1,FALSE),"NO"))</f>
        <v>1</v>
      </c>
      <c r="AT511" s="73">
        <f t="shared" si="61"/>
        <v>1</v>
      </c>
      <c r="AU511" s="38">
        <f t="shared" si="65"/>
        <v>1</v>
      </c>
      <c r="AV511" s="73">
        <f t="shared" si="60"/>
        <v>1</v>
      </c>
    </row>
    <row r="512" spans="1:48" ht="45" customHeight="1">
      <c r="A512" s="57"/>
      <c r="B512" s="71"/>
      <c r="C512" s="121"/>
      <c r="D512" s="58"/>
      <c r="E512" s="75"/>
      <c r="F512" s="58"/>
      <c r="G512" s="59"/>
      <c r="H512" s="60"/>
      <c r="I512" s="61"/>
      <c r="J512" s="186"/>
      <c r="K512" s="62"/>
      <c r="L512" s="63" t="str">
        <f>IF(ISERROR(VLOOKUP(K512,Eje_Pilar_Prop!$C$2:$E$104,2,FALSE))," ",VLOOKUP(K512,Eje_Pilar_Prop!$C$2:$E$104,2,FALSE))</f>
        <v xml:space="preserve"> </v>
      </c>
      <c r="M512" s="63" t="str">
        <f>IF(ISERROR(VLOOKUP(K512,Eje_Pilar_Prop!$C$2:$E$104,3,FALSE))," ",VLOOKUP(K512,Eje_Pilar_Prop!$C$2:$E$104,3,FALSE))</f>
        <v xml:space="preserve"> </v>
      </c>
      <c r="N512" s="64"/>
      <c r="O512" s="173"/>
      <c r="P512" s="60"/>
      <c r="Q512" s="65"/>
      <c r="R512" s="66"/>
      <c r="S512" s="67"/>
      <c r="T512" s="68"/>
      <c r="U512" s="65"/>
      <c r="V512" s="69">
        <f t="shared" si="67"/>
        <v>0</v>
      </c>
      <c r="W512" s="135"/>
      <c r="X512" s="70"/>
      <c r="Y512" s="70"/>
      <c r="Z512" s="70"/>
      <c r="AA512" s="71"/>
      <c r="AB512" s="71"/>
      <c r="AC512" s="71"/>
      <c r="AD512" s="173"/>
      <c r="AE512" s="136"/>
      <c r="AF512" s="70"/>
      <c r="AG512" s="65"/>
      <c r="AH512" s="57"/>
      <c r="AI512" s="57"/>
      <c r="AJ512" s="57"/>
      <c r="AK512" s="57"/>
      <c r="AL512" s="72" t="str">
        <f t="shared" si="66"/>
        <v>-</v>
      </c>
      <c r="AN512" s="112">
        <f>IF(SUMPRODUCT((A$14:A512=A512)*(B$14:B512=B512)*(D$14:D512=D512))&gt;1,0,1)</f>
        <v>0</v>
      </c>
      <c r="AO512" s="73">
        <f t="shared" si="62"/>
        <v>1</v>
      </c>
      <c r="AP512" s="73">
        <f t="shared" si="63"/>
        <v>1</v>
      </c>
      <c r="AQ512" s="74">
        <f>IF(ISBLANK(G512),1,IFERROR(VLOOKUP(G512,Tipo!$C$12:$C$27,1,FALSE),"NO"))</f>
        <v>1</v>
      </c>
      <c r="AR512" s="73">
        <f t="shared" si="64"/>
        <v>1</v>
      </c>
      <c r="AS512" s="73">
        <f>IF(ISBLANK(K512),1,IFERROR(VLOOKUP(K512,Eje_Pilar_Prop!C494:C595,1,FALSE),"NO"))</f>
        <v>1</v>
      </c>
      <c r="AT512" s="73">
        <f t="shared" si="61"/>
        <v>1</v>
      </c>
      <c r="AU512" s="38">
        <f t="shared" si="65"/>
        <v>1</v>
      </c>
      <c r="AV512" s="73">
        <f t="shared" si="60"/>
        <v>1</v>
      </c>
    </row>
    <row r="513" spans="1:48" ht="45" customHeight="1">
      <c r="A513" s="57"/>
      <c r="B513" s="71"/>
      <c r="C513" s="121"/>
      <c r="D513" s="58"/>
      <c r="E513" s="75"/>
      <c r="F513" s="58"/>
      <c r="G513" s="59"/>
      <c r="H513" s="60"/>
      <c r="I513" s="61"/>
      <c r="J513" s="186"/>
      <c r="K513" s="62"/>
      <c r="L513" s="63" t="str">
        <f>IF(ISERROR(VLOOKUP(K513,Eje_Pilar_Prop!$C$2:$E$104,2,FALSE))," ",VLOOKUP(K513,Eje_Pilar_Prop!$C$2:$E$104,2,FALSE))</f>
        <v xml:space="preserve"> </v>
      </c>
      <c r="M513" s="63" t="str">
        <f>IF(ISERROR(VLOOKUP(K513,Eje_Pilar_Prop!$C$2:$E$104,3,FALSE))," ",VLOOKUP(K513,Eje_Pilar_Prop!$C$2:$E$104,3,FALSE))</f>
        <v xml:space="preserve"> </v>
      </c>
      <c r="N513" s="64"/>
      <c r="O513" s="173"/>
      <c r="P513" s="60"/>
      <c r="Q513" s="65"/>
      <c r="R513" s="66"/>
      <c r="S513" s="67"/>
      <c r="T513" s="68"/>
      <c r="U513" s="65"/>
      <c r="V513" s="69">
        <f t="shared" si="67"/>
        <v>0</v>
      </c>
      <c r="W513" s="135"/>
      <c r="X513" s="70"/>
      <c r="Y513" s="70"/>
      <c r="Z513" s="70"/>
      <c r="AA513" s="71"/>
      <c r="AB513" s="71"/>
      <c r="AC513" s="71"/>
      <c r="AD513" s="173"/>
      <c r="AE513" s="136"/>
      <c r="AF513" s="70"/>
      <c r="AG513" s="65"/>
      <c r="AH513" s="57"/>
      <c r="AI513" s="57"/>
      <c r="AJ513" s="57"/>
      <c r="AK513" s="57"/>
      <c r="AL513" s="72" t="str">
        <f t="shared" si="66"/>
        <v>-</v>
      </c>
      <c r="AN513" s="112">
        <f>IF(SUMPRODUCT((A$14:A513=A513)*(B$14:B513=B513)*(D$14:D513=D513))&gt;1,0,1)</f>
        <v>0</v>
      </c>
      <c r="AO513" s="73">
        <f t="shared" si="62"/>
        <v>1</v>
      </c>
      <c r="AP513" s="73">
        <f t="shared" si="63"/>
        <v>1</v>
      </c>
      <c r="AQ513" s="74">
        <f>IF(ISBLANK(G513),1,IFERROR(VLOOKUP(G513,Tipo!$C$12:$C$27,1,FALSE),"NO"))</f>
        <v>1</v>
      </c>
      <c r="AR513" s="73">
        <f t="shared" si="64"/>
        <v>1</v>
      </c>
      <c r="AS513" s="73">
        <f>IF(ISBLANK(K513),1,IFERROR(VLOOKUP(K513,Eje_Pilar_Prop!C495:C596,1,FALSE),"NO"))</f>
        <v>1</v>
      </c>
      <c r="AT513" s="73">
        <f t="shared" si="61"/>
        <v>1</v>
      </c>
      <c r="AU513" s="38">
        <f t="shared" si="65"/>
        <v>1</v>
      </c>
      <c r="AV513" s="73">
        <f t="shared" si="60"/>
        <v>1</v>
      </c>
    </row>
    <row r="514" spans="1:48" ht="45" customHeight="1">
      <c r="A514" s="57"/>
      <c r="B514" s="71"/>
      <c r="C514" s="121"/>
      <c r="D514" s="58"/>
      <c r="E514" s="75"/>
      <c r="F514" s="58"/>
      <c r="G514" s="59"/>
      <c r="H514" s="60"/>
      <c r="I514" s="61"/>
      <c r="J514" s="186"/>
      <c r="K514" s="62"/>
      <c r="L514" s="63" t="str">
        <f>IF(ISERROR(VLOOKUP(K514,Eje_Pilar_Prop!$C$2:$E$104,2,FALSE))," ",VLOOKUP(K514,Eje_Pilar_Prop!$C$2:$E$104,2,FALSE))</f>
        <v xml:space="preserve"> </v>
      </c>
      <c r="M514" s="63" t="str">
        <f>IF(ISERROR(VLOOKUP(K514,Eje_Pilar_Prop!$C$2:$E$104,3,FALSE))," ",VLOOKUP(K514,Eje_Pilar_Prop!$C$2:$E$104,3,FALSE))</f>
        <v xml:space="preserve"> </v>
      </c>
      <c r="N514" s="64"/>
      <c r="O514" s="173"/>
      <c r="P514" s="60"/>
      <c r="Q514" s="65"/>
      <c r="R514" s="66"/>
      <c r="S514" s="67"/>
      <c r="T514" s="68"/>
      <c r="U514" s="65"/>
      <c r="V514" s="69">
        <f t="shared" si="67"/>
        <v>0</v>
      </c>
      <c r="W514" s="135"/>
      <c r="X514" s="70"/>
      <c r="Y514" s="70"/>
      <c r="Z514" s="70"/>
      <c r="AA514" s="71"/>
      <c r="AB514" s="71"/>
      <c r="AC514" s="71"/>
      <c r="AD514" s="173"/>
      <c r="AE514" s="136"/>
      <c r="AF514" s="70"/>
      <c r="AG514" s="65"/>
      <c r="AH514" s="57"/>
      <c r="AI514" s="57"/>
      <c r="AJ514" s="57"/>
      <c r="AK514" s="57"/>
      <c r="AL514" s="72" t="str">
        <f t="shared" si="66"/>
        <v>-</v>
      </c>
      <c r="AN514" s="112">
        <f>IF(SUMPRODUCT((A$14:A514=A514)*(B$14:B514=B514)*(D$14:D514=D514))&gt;1,0,1)</f>
        <v>0</v>
      </c>
      <c r="AO514" s="73">
        <f t="shared" si="62"/>
        <v>1</v>
      </c>
      <c r="AP514" s="73">
        <f t="shared" si="63"/>
        <v>1</v>
      </c>
      <c r="AQ514" s="74">
        <f>IF(ISBLANK(G514),1,IFERROR(VLOOKUP(G514,Tipo!$C$12:$C$27,1,FALSE),"NO"))</f>
        <v>1</v>
      </c>
      <c r="AR514" s="73">
        <f t="shared" si="64"/>
        <v>1</v>
      </c>
      <c r="AS514" s="73">
        <f>IF(ISBLANK(K514),1,IFERROR(VLOOKUP(K514,Eje_Pilar_Prop!C496:C597,1,FALSE),"NO"))</f>
        <v>1</v>
      </c>
      <c r="AT514" s="73">
        <f t="shared" si="61"/>
        <v>1</v>
      </c>
      <c r="AU514" s="38">
        <f t="shared" si="65"/>
        <v>1</v>
      </c>
      <c r="AV514" s="73">
        <f t="shared" si="60"/>
        <v>1</v>
      </c>
    </row>
    <row r="515" spans="1:48" ht="45" customHeight="1">
      <c r="A515" s="57"/>
      <c r="B515" s="71"/>
      <c r="C515" s="121"/>
      <c r="D515" s="58"/>
      <c r="E515" s="75"/>
      <c r="F515" s="58"/>
      <c r="G515" s="59"/>
      <c r="H515" s="60"/>
      <c r="I515" s="61"/>
      <c r="J515" s="186"/>
      <c r="K515" s="62"/>
      <c r="L515" s="63" t="str">
        <f>IF(ISERROR(VLOOKUP(K515,Eje_Pilar_Prop!$C$2:$E$104,2,FALSE))," ",VLOOKUP(K515,Eje_Pilar_Prop!$C$2:$E$104,2,FALSE))</f>
        <v xml:space="preserve"> </v>
      </c>
      <c r="M515" s="63" t="str">
        <f>IF(ISERROR(VLOOKUP(K515,Eje_Pilar_Prop!$C$2:$E$104,3,FALSE))," ",VLOOKUP(K515,Eje_Pilar_Prop!$C$2:$E$104,3,FALSE))</f>
        <v xml:space="preserve"> </v>
      </c>
      <c r="N515" s="64"/>
      <c r="O515" s="173"/>
      <c r="P515" s="60"/>
      <c r="Q515" s="65"/>
      <c r="R515" s="66"/>
      <c r="S515" s="67"/>
      <c r="T515" s="68"/>
      <c r="U515" s="65"/>
      <c r="V515" s="69">
        <f t="shared" si="67"/>
        <v>0</v>
      </c>
      <c r="W515" s="135"/>
      <c r="X515" s="70"/>
      <c r="Y515" s="70"/>
      <c r="Z515" s="70"/>
      <c r="AA515" s="71"/>
      <c r="AB515" s="71"/>
      <c r="AC515" s="71"/>
      <c r="AD515" s="173"/>
      <c r="AE515" s="136"/>
      <c r="AF515" s="70"/>
      <c r="AG515" s="65"/>
      <c r="AH515" s="57"/>
      <c r="AI515" s="57"/>
      <c r="AJ515" s="57"/>
      <c r="AK515" s="57"/>
      <c r="AL515" s="72" t="str">
        <f t="shared" si="66"/>
        <v>-</v>
      </c>
      <c r="AN515" s="112">
        <f>IF(SUMPRODUCT((A$14:A515=A515)*(B$14:B515=B515)*(D$14:D515=D515))&gt;1,0,1)</f>
        <v>0</v>
      </c>
      <c r="AO515" s="73">
        <f t="shared" si="62"/>
        <v>1</v>
      </c>
      <c r="AP515" s="73">
        <f t="shared" si="63"/>
        <v>1</v>
      </c>
      <c r="AQ515" s="74">
        <f>IF(ISBLANK(G515),1,IFERROR(VLOOKUP(G515,Tipo!$C$12:$C$27,1,FALSE),"NO"))</f>
        <v>1</v>
      </c>
      <c r="AR515" s="73">
        <f t="shared" si="64"/>
        <v>1</v>
      </c>
      <c r="AS515" s="73">
        <f>IF(ISBLANK(K515),1,IFERROR(VLOOKUP(K515,Eje_Pilar_Prop!C497:C598,1,FALSE),"NO"))</f>
        <v>1</v>
      </c>
      <c r="AT515" s="73">
        <f t="shared" si="61"/>
        <v>1</v>
      </c>
      <c r="AU515" s="38">
        <f t="shared" si="65"/>
        <v>1</v>
      </c>
      <c r="AV515" s="73">
        <f t="shared" si="60"/>
        <v>1</v>
      </c>
    </row>
    <row r="516" spans="1:48" ht="45" customHeight="1">
      <c r="A516" s="57"/>
      <c r="B516" s="71"/>
      <c r="C516" s="121"/>
      <c r="D516" s="58"/>
      <c r="E516" s="75"/>
      <c r="F516" s="58"/>
      <c r="G516" s="59"/>
      <c r="H516" s="60"/>
      <c r="I516" s="61"/>
      <c r="J516" s="186"/>
      <c r="K516" s="62"/>
      <c r="L516" s="63" t="str">
        <f>IF(ISERROR(VLOOKUP(K516,Eje_Pilar_Prop!$C$2:$E$104,2,FALSE))," ",VLOOKUP(K516,Eje_Pilar_Prop!$C$2:$E$104,2,FALSE))</f>
        <v xml:space="preserve"> </v>
      </c>
      <c r="M516" s="63" t="str">
        <f>IF(ISERROR(VLOOKUP(K516,Eje_Pilar_Prop!$C$2:$E$104,3,FALSE))," ",VLOOKUP(K516,Eje_Pilar_Prop!$C$2:$E$104,3,FALSE))</f>
        <v xml:space="preserve"> </v>
      </c>
      <c r="N516" s="64"/>
      <c r="O516" s="173"/>
      <c r="P516" s="60"/>
      <c r="Q516" s="65"/>
      <c r="R516" s="66"/>
      <c r="S516" s="67"/>
      <c r="T516" s="68"/>
      <c r="U516" s="65"/>
      <c r="V516" s="69">
        <f t="shared" si="67"/>
        <v>0</v>
      </c>
      <c r="W516" s="135"/>
      <c r="X516" s="70"/>
      <c r="Y516" s="70"/>
      <c r="Z516" s="70"/>
      <c r="AA516" s="71"/>
      <c r="AB516" s="71"/>
      <c r="AC516" s="71"/>
      <c r="AD516" s="173"/>
      <c r="AE516" s="136"/>
      <c r="AF516" s="70"/>
      <c r="AG516" s="65"/>
      <c r="AH516" s="57"/>
      <c r="AI516" s="57"/>
      <c r="AJ516" s="57"/>
      <c r="AK516" s="57"/>
      <c r="AL516" s="72" t="str">
        <f t="shared" si="66"/>
        <v>-</v>
      </c>
      <c r="AN516" s="112">
        <f>IF(SUMPRODUCT((A$14:A516=A516)*(B$14:B516=B516)*(D$14:D516=D516))&gt;1,0,1)</f>
        <v>0</v>
      </c>
      <c r="AO516" s="73">
        <f t="shared" si="62"/>
        <v>1</v>
      </c>
      <c r="AP516" s="73">
        <f t="shared" si="63"/>
        <v>1</v>
      </c>
      <c r="AQ516" s="74">
        <f>IF(ISBLANK(G516),1,IFERROR(VLOOKUP(G516,Tipo!$C$12:$C$27,1,FALSE),"NO"))</f>
        <v>1</v>
      </c>
      <c r="AR516" s="73">
        <f t="shared" si="64"/>
        <v>1</v>
      </c>
      <c r="AS516" s="73">
        <f>IF(ISBLANK(K516),1,IFERROR(VLOOKUP(K516,Eje_Pilar_Prop!C498:C599,1,FALSE),"NO"))</f>
        <v>1</v>
      </c>
      <c r="AT516" s="73">
        <f t="shared" si="61"/>
        <v>1</v>
      </c>
      <c r="AU516" s="38">
        <f t="shared" si="65"/>
        <v>1</v>
      </c>
      <c r="AV516" s="73">
        <f t="shared" si="60"/>
        <v>1</v>
      </c>
    </row>
    <row r="517" spans="1:48" ht="45" customHeight="1">
      <c r="A517" s="57"/>
      <c r="B517" s="71"/>
      <c r="C517" s="121"/>
      <c r="D517" s="58"/>
      <c r="E517" s="75"/>
      <c r="F517" s="58"/>
      <c r="G517" s="59"/>
      <c r="H517" s="60"/>
      <c r="I517" s="61"/>
      <c r="J517" s="186"/>
      <c r="K517" s="62"/>
      <c r="L517" s="63" t="str">
        <f>IF(ISERROR(VLOOKUP(K517,Eje_Pilar_Prop!$C$2:$E$104,2,FALSE))," ",VLOOKUP(K517,Eje_Pilar_Prop!$C$2:$E$104,2,FALSE))</f>
        <v xml:space="preserve"> </v>
      </c>
      <c r="M517" s="63" t="str">
        <f>IF(ISERROR(VLOOKUP(K517,Eje_Pilar_Prop!$C$2:$E$104,3,FALSE))," ",VLOOKUP(K517,Eje_Pilar_Prop!$C$2:$E$104,3,FALSE))</f>
        <v xml:space="preserve"> </v>
      </c>
      <c r="N517" s="64"/>
      <c r="O517" s="173"/>
      <c r="P517" s="60"/>
      <c r="Q517" s="65"/>
      <c r="R517" s="66"/>
      <c r="S517" s="67"/>
      <c r="T517" s="68"/>
      <c r="U517" s="65"/>
      <c r="V517" s="69">
        <f t="shared" si="67"/>
        <v>0</v>
      </c>
      <c r="W517" s="135"/>
      <c r="X517" s="70"/>
      <c r="Y517" s="70"/>
      <c r="Z517" s="70"/>
      <c r="AA517" s="71"/>
      <c r="AB517" s="71"/>
      <c r="AC517" s="71"/>
      <c r="AD517" s="173"/>
      <c r="AE517" s="136"/>
      <c r="AF517" s="70"/>
      <c r="AG517" s="65"/>
      <c r="AH517" s="57"/>
      <c r="AI517" s="57"/>
      <c r="AJ517" s="57"/>
      <c r="AK517" s="57"/>
      <c r="AL517" s="72" t="str">
        <f t="shared" si="66"/>
        <v>-</v>
      </c>
      <c r="AN517" s="112">
        <f>IF(SUMPRODUCT((A$14:A517=A517)*(B$14:B517=B517)*(D$14:D517=D517))&gt;1,0,1)</f>
        <v>0</v>
      </c>
      <c r="AO517" s="73">
        <f t="shared" si="62"/>
        <v>1</v>
      </c>
      <c r="AP517" s="73">
        <f t="shared" si="63"/>
        <v>1</v>
      </c>
      <c r="AQ517" s="74">
        <f>IF(ISBLANK(G517),1,IFERROR(VLOOKUP(G517,Tipo!$C$12:$C$27,1,FALSE),"NO"))</f>
        <v>1</v>
      </c>
      <c r="AR517" s="73">
        <f t="shared" si="64"/>
        <v>1</v>
      </c>
      <c r="AS517" s="73">
        <f>IF(ISBLANK(K517),1,IFERROR(VLOOKUP(K517,Eje_Pilar_Prop!C499:C600,1,FALSE),"NO"))</f>
        <v>1</v>
      </c>
      <c r="AT517" s="73">
        <f t="shared" si="61"/>
        <v>1</v>
      </c>
      <c r="AU517" s="38">
        <f t="shared" si="65"/>
        <v>1</v>
      </c>
      <c r="AV517" s="73">
        <f t="shared" si="60"/>
        <v>1</v>
      </c>
    </row>
    <row r="518" spans="1:48" ht="45" customHeight="1">
      <c r="A518" s="57"/>
      <c r="B518" s="71"/>
      <c r="C518" s="121"/>
      <c r="D518" s="58"/>
      <c r="E518" s="75"/>
      <c r="F518" s="58"/>
      <c r="G518" s="59"/>
      <c r="H518" s="60"/>
      <c r="I518" s="61"/>
      <c r="J518" s="186"/>
      <c r="K518" s="62"/>
      <c r="L518" s="63" t="str">
        <f>IF(ISERROR(VLOOKUP(K518,Eje_Pilar_Prop!$C$2:$E$104,2,FALSE))," ",VLOOKUP(K518,Eje_Pilar_Prop!$C$2:$E$104,2,FALSE))</f>
        <v xml:space="preserve"> </v>
      </c>
      <c r="M518" s="63" t="str">
        <f>IF(ISERROR(VLOOKUP(K518,Eje_Pilar_Prop!$C$2:$E$104,3,FALSE))," ",VLOOKUP(K518,Eje_Pilar_Prop!$C$2:$E$104,3,FALSE))</f>
        <v xml:space="preserve"> </v>
      </c>
      <c r="N518" s="64"/>
      <c r="O518" s="173"/>
      <c r="P518" s="60"/>
      <c r="Q518" s="65"/>
      <c r="R518" s="66"/>
      <c r="S518" s="67"/>
      <c r="T518" s="68"/>
      <c r="U518" s="65"/>
      <c r="V518" s="69">
        <f t="shared" si="67"/>
        <v>0</v>
      </c>
      <c r="W518" s="135"/>
      <c r="X518" s="70"/>
      <c r="Y518" s="70"/>
      <c r="Z518" s="70"/>
      <c r="AA518" s="71"/>
      <c r="AB518" s="71"/>
      <c r="AC518" s="71"/>
      <c r="AD518" s="173"/>
      <c r="AE518" s="136"/>
      <c r="AF518" s="70"/>
      <c r="AG518" s="65"/>
      <c r="AH518" s="57"/>
      <c r="AI518" s="57"/>
      <c r="AJ518" s="57"/>
      <c r="AK518" s="57"/>
      <c r="AL518" s="72" t="str">
        <f t="shared" si="66"/>
        <v>-</v>
      </c>
      <c r="AN518" s="112">
        <f>IF(SUMPRODUCT((A$14:A518=A518)*(B$14:B518=B518)*(D$14:D518=D518))&gt;1,0,1)</f>
        <v>0</v>
      </c>
      <c r="AO518" s="73">
        <f t="shared" si="62"/>
        <v>1</v>
      </c>
      <c r="AP518" s="73">
        <f t="shared" si="63"/>
        <v>1</v>
      </c>
      <c r="AQ518" s="74">
        <f>IF(ISBLANK(G518),1,IFERROR(VLOOKUP(G518,Tipo!$C$12:$C$27,1,FALSE),"NO"))</f>
        <v>1</v>
      </c>
      <c r="AR518" s="73">
        <f t="shared" si="64"/>
        <v>1</v>
      </c>
      <c r="AS518" s="73">
        <f>IF(ISBLANK(K518),1,IFERROR(VLOOKUP(K518,Eje_Pilar_Prop!C500:C601,1,FALSE),"NO"))</f>
        <v>1</v>
      </c>
      <c r="AT518" s="73">
        <f t="shared" si="61"/>
        <v>1</v>
      </c>
      <c r="AU518" s="38">
        <f t="shared" si="65"/>
        <v>1</v>
      </c>
      <c r="AV518" s="73">
        <f t="shared" si="60"/>
        <v>1</v>
      </c>
    </row>
    <row r="519" spans="1:48" ht="45" customHeight="1">
      <c r="A519" s="57"/>
      <c r="B519" s="71"/>
      <c r="C519" s="121"/>
      <c r="D519" s="58"/>
      <c r="E519" s="75"/>
      <c r="F519" s="58"/>
      <c r="G519" s="59"/>
      <c r="H519" s="60"/>
      <c r="I519" s="61"/>
      <c r="J519" s="186"/>
      <c r="K519" s="62"/>
      <c r="L519" s="63" t="str">
        <f>IF(ISERROR(VLOOKUP(K519,Eje_Pilar_Prop!$C$2:$E$104,2,FALSE))," ",VLOOKUP(K519,Eje_Pilar_Prop!$C$2:$E$104,2,FALSE))</f>
        <v xml:space="preserve"> </v>
      </c>
      <c r="M519" s="63" t="str">
        <f>IF(ISERROR(VLOOKUP(K519,Eje_Pilar_Prop!$C$2:$E$104,3,FALSE))," ",VLOOKUP(K519,Eje_Pilar_Prop!$C$2:$E$104,3,FALSE))</f>
        <v xml:space="preserve"> </v>
      </c>
      <c r="N519" s="64"/>
      <c r="O519" s="173"/>
      <c r="P519" s="60"/>
      <c r="Q519" s="65"/>
      <c r="R519" s="66"/>
      <c r="S519" s="67"/>
      <c r="T519" s="68"/>
      <c r="U519" s="65"/>
      <c r="V519" s="69">
        <f t="shared" si="67"/>
        <v>0</v>
      </c>
      <c r="W519" s="135"/>
      <c r="X519" s="70"/>
      <c r="Y519" s="70"/>
      <c r="Z519" s="70"/>
      <c r="AA519" s="71"/>
      <c r="AB519" s="71"/>
      <c r="AC519" s="71"/>
      <c r="AD519" s="173"/>
      <c r="AE519" s="136"/>
      <c r="AF519" s="70"/>
      <c r="AG519" s="65"/>
      <c r="AH519" s="57"/>
      <c r="AI519" s="57"/>
      <c r="AJ519" s="57"/>
      <c r="AK519" s="57"/>
      <c r="AL519" s="72" t="str">
        <f t="shared" si="66"/>
        <v>-</v>
      </c>
      <c r="AN519" s="112">
        <f>IF(SUMPRODUCT((A$14:A519=A519)*(B$14:B519=B519)*(D$14:D519=D519))&gt;1,0,1)</f>
        <v>0</v>
      </c>
      <c r="AO519" s="73">
        <f t="shared" si="62"/>
        <v>1</v>
      </c>
      <c r="AP519" s="73">
        <f t="shared" si="63"/>
        <v>1</v>
      </c>
      <c r="AQ519" s="74">
        <f>IF(ISBLANK(G519),1,IFERROR(VLOOKUP(G519,Tipo!$C$12:$C$27,1,FALSE),"NO"))</f>
        <v>1</v>
      </c>
      <c r="AR519" s="73">
        <f t="shared" si="64"/>
        <v>1</v>
      </c>
      <c r="AS519" s="73">
        <f>IF(ISBLANK(K519),1,IFERROR(VLOOKUP(K519,Eje_Pilar_Prop!C501:C602,1,FALSE),"NO"))</f>
        <v>1</v>
      </c>
      <c r="AT519" s="73">
        <f t="shared" si="61"/>
        <v>1</v>
      </c>
      <c r="AU519" s="38">
        <f t="shared" si="65"/>
        <v>1</v>
      </c>
      <c r="AV519" s="73">
        <f t="shared" si="60"/>
        <v>1</v>
      </c>
    </row>
    <row r="520" spans="1:48" ht="45" customHeight="1">
      <c r="A520" s="57"/>
      <c r="B520" s="71"/>
      <c r="C520" s="121"/>
      <c r="D520" s="58"/>
      <c r="E520" s="75"/>
      <c r="F520" s="58"/>
      <c r="G520" s="59"/>
      <c r="H520" s="60"/>
      <c r="I520" s="61"/>
      <c r="J520" s="186"/>
      <c r="K520" s="62"/>
      <c r="L520" s="63" t="str">
        <f>IF(ISERROR(VLOOKUP(K520,Eje_Pilar_Prop!$C$2:$E$104,2,FALSE))," ",VLOOKUP(K520,Eje_Pilar_Prop!$C$2:$E$104,2,FALSE))</f>
        <v xml:space="preserve"> </v>
      </c>
      <c r="M520" s="63" t="str">
        <f>IF(ISERROR(VLOOKUP(K520,Eje_Pilar_Prop!$C$2:$E$104,3,FALSE))," ",VLOOKUP(K520,Eje_Pilar_Prop!$C$2:$E$104,3,FALSE))</f>
        <v xml:space="preserve"> </v>
      </c>
      <c r="N520" s="64"/>
      <c r="O520" s="173"/>
      <c r="P520" s="60"/>
      <c r="Q520" s="65"/>
      <c r="R520" s="66"/>
      <c r="S520" s="67"/>
      <c r="T520" s="68"/>
      <c r="U520" s="65"/>
      <c r="V520" s="69">
        <f t="shared" si="67"/>
        <v>0</v>
      </c>
      <c r="W520" s="135"/>
      <c r="X520" s="70"/>
      <c r="Y520" s="70"/>
      <c r="Z520" s="70"/>
      <c r="AA520" s="71"/>
      <c r="AB520" s="71"/>
      <c r="AC520" s="71"/>
      <c r="AD520" s="173"/>
      <c r="AE520" s="136"/>
      <c r="AF520" s="70"/>
      <c r="AG520" s="65"/>
      <c r="AH520" s="57"/>
      <c r="AI520" s="57"/>
      <c r="AJ520" s="57"/>
      <c r="AK520" s="57"/>
      <c r="AL520" s="72" t="str">
        <f t="shared" si="66"/>
        <v>-</v>
      </c>
      <c r="AN520" s="112">
        <f>IF(SUMPRODUCT((A$14:A520=A520)*(B$14:B520=B520)*(D$14:D520=D520))&gt;1,0,1)</f>
        <v>0</v>
      </c>
      <c r="AO520" s="73">
        <f t="shared" si="62"/>
        <v>1</v>
      </c>
      <c r="AP520" s="73">
        <f t="shared" si="63"/>
        <v>1</v>
      </c>
      <c r="AQ520" s="74">
        <f>IF(ISBLANK(G520),1,IFERROR(VLOOKUP(G520,Tipo!$C$12:$C$27,1,FALSE),"NO"))</f>
        <v>1</v>
      </c>
      <c r="AR520" s="73">
        <f t="shared" si="64"/>
        <v>1</v>
      </c>
      <c r="AS520" s="73">
        <f>IF(ISBLANK(K520),1,IFERROR(VLOOKUP(K520,Eje_Pilar_Prop!C502:C603,1,FALSE),"NO"))</f>
        <v>1</v>
      </c>
      <c r="AT520" s="73">
        <f t="shared" si="61"/>
        <v>1</v>
      </c>
      <c r="AU520" s="38">
        <f t="shared" si="65"/>
        <v>1</v>
      </c>
      <c r="AV520" s="73">
        <f t="shared" si="60"/>
        <v>1</v>
      </c>
    </row>
    <row r="521" spans="1:48" ht="45" customHeight="1">
      <c r="A521" s="57"/>
      <c r="B521" s="71"/>
      <c r="C521" s="121"/>
      <c r="D521" s="58"/>
      <c r="E521" s="75"/>
      <c r="F521" s="58"/>
      <c r="G521" s="59"/>
      <c r="H521" s="60"/>
      <c r="I521" s="61"/>
      <c r="J521" s="186"/>
      <c r="K521" s="62"/>
      <c r="L521" s="63" t="str">
        <f>IF(ISERROR(VLOOKUP(K521,Eje_Pilar_Prop!$C$2:$E$104,2,FALSE))," ",VLOOKUP(K521,Eje_Pilar_Prop!$C$2:$E$104,2,FALSE))</f>
        <v xml:space="preserve"> </v>
      </c>
      <c r="M521" s="63" t="str">
        <f>IF(ISERROR(VLOOKUP(K521,Eje_Pilar_Prop!$C$2:$E$104,3,FALSE))," ",VLOOKUP(K521,Eje_Pilar_Prop!$C$2:$E$104,3,FALSE))</f>
        <v xml:space="preserve"> </v>
      </c>
      <c r="N521" s="64"/>
      <c r="O521" s="173"/>
      <c r="P521" s="60"/>
      <c r="Q521" s="65"/>
      <c r="R521" s="66"/>
      <c r="S521" s="67"/>
      <c r="T521" s="68"/>
      <c r="U521" s="65"/>
      <c r="V521" s="69">
        <f t="shared" si="67"/>
        <v>0</v>
      </c>
      <c r="W521" s="135"/>
      <c r="X521" s="70"/>
      <c r="Y521" s="70"/>
      <c r="Z521" s="70"/>
      <c r="AA521" s="71"/>
      <c r="AB521" s="71"/>
      <c r="AC521" s="71"/>
      <c r="AD521" s="173"/>
      <c r="AE521" s="136"/>
      <c r="AF521" s="70"/>
      <c r="AG521" s="65"/>
      <c r="AH521" s="57"/>
      <c r="AI521" s="57"/>
      <c r="AJ521" s="57"/>
      <c r="AK521" s="57"/>
      <c r="AL521" s="72" t="str">
        <f t="shared" si="66"/>
        <v>-</v>
      </c>
      <c r="AN521" s="112">
        <f>IF(SUMPRODUCT((A$14:A521=A521)*(B$14:B521=B521)*(D$14:D521=D521))&gt;1,0,1)</f>
        <v>0</v>
      </c>
      <c r="AO521" s="73">
        <f t="shared" si="62"/>
        <v>1</v>
      </c>
      <c r="AP521" s="73">
        <f t="shared" si="63"/>
        <v>1</v>
      </c>
      <c r="AQ521" s="74">
        <f>IF(ISBLANK(G521),1,IFERROR(VLOOKUP(G521,Tipo!$C$12:$C$27,1,FALSE),"NO"))</f>
        <v>1</v>
      </c>
      <c r="AR521" s="73">
        <f t="shared" si="64"/>
        <v>1</v>
      </c>
      <c r="AS521" s="73">
        <f>IF(ISBLANK(K521),1,IFERROR(VLOOKUP(K521,Eje_Pilar_Prop!C503:C604,1,FALSE),"NO"))</f>
        <v>1</v>
      </c>
      <c r="AT521" s="73">
        <f t="shared" si="61"/>
        <v>1</v>
      </c>
      <c r="AU521" s="38">
        <f t="shared" si="65"/>
        <v>1</v>
      </c>
      <c r="AV521" s="73">
        <f t="shared" si="60"/>
        <v>1</v>
      </c>
    </row>
    <row r="522" spans="1:48" ht="45" customHeight="1">
      <c r="A522" s="57"/>
      <c r="B522" s="71"/>
      <c r="C522" s="121"/>
      <c r="D522" s="58"/>
      <c r="E522" s="75"/>
      <c r="F522" s="58"/>
      <c r="G522" s="59"/>
      <c r="H522" s="60"/>
      <c r="I522" s="61"/>
      <c r="J522" s="186"/>
      <c r="K522" s="62"/>
      <c r="L522" s="63" t="str">
        <f>IF(ISERROR(VLOOKUP(K522,Eje_Pilar_Prop!$C$2:$E$104,2,FALSE))," ",VLOOKUP(K522,Eje_Pilar_Prop!$C$2:$E$104,2,FALSE))</f>
        <v xml:space="preserve"> </v>
      </c>
      <c r="M522" s="63" t="str">
        <f>IF(ISERROR(VLOOKUP(K522,Eje_Pilar_Prop!$C$2:$E$104,3,FALSE))," ",VLOOKUP(K522,Eje_Pilar_Prop!$C$2:$E$104,3,FALSE))</f>
        <v xml:space="preserve"> </v>
      </c>
      <c r="N522" s="64"/>
      <c r="O522" s="173"/>
      <c r="P522" s="60"/>
      <c r="Q522" s="65"/>
      <c r="R522" s="66"/>
      <c r="S522" s="67"/>
      <c r="T522" s="68"/>
      <c r="U522" s="65"/>
      <c r="V522" s="69">
        <f t="shared" si="67"/>
        <v>0</v>
      </c>
      <c r="W522" s="135"/>
      <c r="X522" s="70"/>
      <c r="Y522" s="70"/>
      <c r="Z522" s="70"/>
      <c r="AA522" s="71"/>
      <c r="AB522" s="71"/>
      <c r="AC522" s="71"/>
      <c r="AD522" s="173"/>
      <c r="AE522" s="136"/>
      <c r="AF522" s="70"/>
      <c r="AG522" s="65"/>
      <c r="AH522" s="57"/>
      <c r="AI522" s="57"/>
      <c r="AJ522" s="57"/>
      <c r="AK522" s="57"/>
      <c r="AL522" s="72" t="str">
        <f t="shared" si="66"/>
        <v>-</v>
      </c>
      <c r="AN522" s="112">
        <f>IF(SUMPRODUCT((A$14:A522=A522)*(B$14:B522=B522)*(D$14:D522=D522))&gt;1,0,1)</f>
        <v>0</v>
      </c>
      <c r="AO522" s="73">
        <f t="shared" si="62"/>
        <v>1</v>
      </c>
      <c r="AP522" s="73">
        <f t="shared" si="63"/>
        <v>1</v>
      </c>
      <c r="AQ522" s="74">
        <f>IF(ISBLANK(G522),1,IFERROR(VLOOKUP(G522,Tipo!$C$12:$C$27,1,FALSE),"NO"))</f>
        <v>1</v>
      </c>
      <c r="AR522" s="73">
        <f t="shared" si="64"/>
        <v>1</v>
      </c>
      <c r="AS522" s="73">
        <f>IF(ISBLANK(K522),1,IFERROR(VLOOKUP(K522,Eje_Pilar_Prop!C504:C605,1,FALSE),"NO"))</f>
        <v>1</v>
      </c>
      <c r="AT522" s="73">
        <f t="shared" si="61"/>
        <v>1</v>
      </c>
      <c r="AU522" s="38">
        <f t="shared" si="65"/>
        <v>1</v>
      </c>
      <c r="AV522" s="73">
        <f t="shared" si="60"/>
        <v>1</v>
      </c>
    </row>
    <row r="523" spans="1:48" ht="45" customHeight="1">
      <c r="A523" s="57"/>
      <c r="B523" s="71"/>
      <c r="C523" s="121"/>
      <c r="D523" s="58"/>
      <c r="E523" s="75"/>
      <c r="F523" s="58"/>
      <c r="G523" s="59"/>
      <c r="H523" s="60"/>
      <c r="I523" s="61"/>
      <c r="J523" s="186"/>
      <c r="K523" s="62"/>
      <c r="L523" s="63" t="str">
        <f>IF(ISERROR(VLOOKUP(K523,Eje_Pilar_Prop!$C$2:$E$104,2,FALSE))," ",VLOOKUP(K523,Eje_Pilar_Prop!$C$2:$E$104,2,FALSE))</f>
        <v xml:space="preserve"> </v>
      </c>
      <c r="M523" s="63" t="str">
        <f>IF(ISERROR(VLOOKUP(K523,Eje_Pilar_Prop!$C$2:$E$104,3,FALSE))," ",VLOOKUP(K523,Eje_Pilar_Prop!$C$2:$E$104,3,FALSE))</f>
        <v xml:space="preserve"> </v>
      </c>
      <c r="N523" s="64"/>
      <c r="O523" s="173"/>
      <c r="P523" s="60"/>
      <c r="Q523" s="65"/>
      <c r="R523" s="66"/>
      <c r="S523" s="67"/>
      <c r="T523" s="68"/>
      <c r="U523" s="65"/>
      <c r="V523" s="69">
        <f t="shared" si="67"/>
        <v>0</v>
      </c>
      <c r="W523" s="135"/>
      <c r="X523" s="70"/>
      <c r="Y523" s="70"/>
      <c r="Z523" s="70"/>
      <c r="AA523" s="71"/>
      <c r="AB523" s="71"/>
      <c r="AC523" s="71"/>
      <c r="AD523" s="173"/>
      <c r="AE523" s="136"/>
      <c r="AF523" s="70"/>
      <c r="AG523" s="65"/>
      <c r="AH523" s="57"/>
      <c r="AI523" s="57"/>
      <c r="AJ523" s="57"/>
      <c r="AK523" s="57"/>
      <c r="AL523" s="72" t="str">
        <f t="shared" si="66"/>
        <v>-</v>
      </c>
      <c r="AN523" s="112">
        <f>IF(SUMPRODUCT((A$14:A523=A523)*(B$14:B523=B523)*(D$14:D523=D523))&gt;1,0,1)</f>
        <v>0</v>
      </c>
      <c r="AO523" s="73">
        <f t="shared" si="62"/>
        <v>1</v>
      </c>
      <c r="AP523" s="73">
        <f t="shared" si="63"/>
        <v>1</v>
      </c>
      <c r="AQ523" s="74">
        <f>IF(ISBLANK(G523),1,IFERROR(VLOOKUP(G523,Tipo!$C$12:$C$27,1,FALSE),"NO"))</f>
        <v>1</v>
      </c>
      <c r="AR523" s="73">
        <f t="shared" si="64"/>
        <v>1</v>
      </c>
      <c r="AS523" s="73">
        <f>IF(ISBLANK(K523),1,IFERROR(VLOOKUP(K523,Eje_Pilar_Prop!C505:C606,1,FALSE),"NO"))</f>
        <v>1</v>
      </c>
      <c r="AT523" s="73">
        <f t="shared" si="61"/>
        <v>1</v>
      </c>
      <c r="AU523" s="38">
        <f t="shared" si="65"/>
        <v>1</v>
      </c>
      <c r="AV523" s="73">
        <f t="shared" si="60"/>
        <v>1</v>
      </c>
    </row>
    <row r="524" spans="1:48" ht="45" customHeight="1">
      <c r="A524" s="57"/>
      <c r="B524" s="71"/>
      <c r="C524" s="121"/>
      <c r="D524" s="58"/>
      <c r="E524" s="75"/>
      <c r="F524" s="58"/>
      <c r="G524" s="59"/>
      <c r="H524" s="60"/>
      <c r="I524" s="61"/>
      <c r="J524" s="186"/>
      <c r="K524" s="62"/>
      <c r="L524" s="63" t="str">
        <f>IF(ISERROR(VLOOKUP(K524,Eje_Pilar_Prop!$C$2:$E$104,2,FALSE))," ",VLOOKUP(K524,Eje_Pilar_Prop!$C$2:$E$104,2,FALSE))</f>
        <v xml:space="preserve"> </v>
      </c>
      <c r="M524" s="63" t="str">
        <f>IF(ISERROR(VLOOKUP(K524,Eje_Pilar_Prop!$C$2:$E$104,3,FALSE))," ",VLOOKUP(K524,Eje_Pilar_Prop!$C$2:$E$104,3,FALSE))</f>
        <v xml:space="preserve"> </v>
      </c>
      <c r="N524" s="64"/>
      <c r="O524" s="173"/>
      <c r="P524" s="60"/>
      <c r="Q524" s="65"/>
      <c r="R524" s="66"/>
      <c r="S524" s="67"/>
      <c r="T524" s="68"/>
      <c r="U524" s="65"/>
      <c r="V524" s="69">
        <f t="shared" si="67"/>
        <v>0</v>
      </c>
      <c r="W524" s="135"/>
      <c r="X524" s="70"/>
      <c r="Y524" s="70"/>
      <c r="Z524" s="70"/>
      <c r="AA524" s="71"/>
      <c r="AB524" s="71"/>
      <c r="AC524" s="71"/>
      <c r="AD524" s="173"/>
      <c r="AE524" s="136"/>
      <c r="AF524" s="70"/>
      <c r="AG524" s="65"/>
      <c r="AH524" s="57"/>
      <c r="AI524" s="57"/>
      <c r="AJ524" s="57"/>
      <c r="AK524" s="57"/>
      <c r="AL524" s="72" t="str">
        <f t="shared" si="66"/>
        <v>-</v>
      </c>
      <c r="AN524" s="112">
        <f>IF(SUMPRODUCT((A$14:A524=A524)*(B$14:B524=B524)*(D$14:D524=D524))&gt;1,0,1)</f>
        <v>0</v>
      </c>
      <c r="AO524" s="73">
        <f t="shared" si="62"/>
        <v>1</v>
      </c>
      <c r="AP524" s="73">
        <f t="shared" si="63"/>
        <v>1</v>
      </c>
      <c r="AQ524" s="74">
        <f>IF(ISBLANK(G524),1,IFERROR(VLOOKUP(G524,Tipo!$C$12:$C$27,1,FALSE),"NO"))</f>
        <v>1</v>
      </c>
      <c r="AR524" s="73">
        <f t="shared" si="64"/>
        <v>1</v>
      </c>
      <c r="AS524" s="73">
        <f>IF(ISBLANK(K524),1,IFERROR(VLOOKUP(K524,Eje_Pilar_Prop!C506:C607,1,FALSE),"NO"))</f>
        <v>1</v>
      </c>
      <c r="AT524" s="73">
        <f t="shared" si="61"/>
        <v>1</v>
      </c>
      <c r="AU524" s="38">
        <f t="shared" si="65"/>
        <v>1</v>
      </c>
      <c r="AV524" s="73">
        <f t="shared" si="60"/>
        <v>1</v>
      </c>
    </row>
    <row r="525" spans="1:48" ht="45" customHeight="1">
      <c r="A525" s="57"/>
      <c r="B525" s="71"/>
      <c r="C525" s="121"/>
      <c r="D525" s="58"/>
      <c r="E525" s="75"/>
      <c r="F525" s="58"/>
      <c r="G525" s="59"/>
      <c r="H525" s="60"/>
      <c r="I525" s="61"/>
      <c r="J525" s="186"/>
      <c r="K525" s="62"/>
      <c r="L525" s="63" t="str">
        <f>IF(ISERROR(VLOOKUP(K525,Eje_Pilar_Prop!$C$2:$E$104,2,FALSE))," ",VLOOKUP(K525,Eje_Pilar_Prop!$C$2:$E$104,2,FALSE))</f>
        <v xml:space="preserve"> </v>
      </c>
      <c r="M525" s="63" t="str">
        <f>IF(ISERROR(VLOOKUP(K525,Eje_Pilar_Prop!$C$2:$E$104,3,FALSE))," ",VLOOKUP(K525,Eje_Pilar_Prop!$C$2:$E$104,3,FALSE))</f>
        <v xml:space="preserve"> </v>
      </c>
      <c r="N525" s="64"/>
      <c r="O525" s="173"/>
      <c r="P525" s="60"/>
      <c r="Q525" s="65"/>
      <c r="R525" s="66"/>
      <c r="S525" s="67"/>
      <c r="T525" s="68"/>
      <c r="U525" s="65"/>
      <c r="V525" s="69">
        <f t="shared" si="67"/>
        <v>0</v>
      </c>
      <c r="W525" s="135"/>
      <c r="X525" s="70"/>
      <c r="Y525" s="70"/>
      <c r="Z525" s="70"/>
      <c r="AA525" s="71"/>
      <c r="AB525" s="71"/>
      <c r="AC525" s="71"/>
      <c r="AD525" s="173"/>
      <c r="AE525" s="136"/>
      <c r="AF525" s="70"/>
      <c r="AG525" s="65"/>
      <c r="AH525" s="57"/>
      <c r="AI525" s="57"/>
      <c r="AJ525" s="57"/>
      <c r="AK525" s="57"/>
      <c r="AL525" s="72" t="str">
        <f t="shared" si="66"/>
        <v>-</v>
      </c>
      <c r="AN525" s="112">
        <f>IF(SUMPRODUCT((A$14:A525=A525)*(B$14:B525=B525)*(D$14:D525=D525))&gt;1,0,1)</f>
        <v>0</v>
      </c>
      <c r="AO525" s="73">
        <f t="shared" si="62"/>
        <v>1</v>
      </c>
      <c r="AP525" s="73">
        <f t="shared" si="63"/>
        <v>1</v>
      </c>
      <c r="AQ525" s="74">
        <f>IF(ISBLANK(G525),1,IFERROR(VLOOKUP(G525,Tipo!$C$12:$C$27,1,FALSE),"NO"))</f>
        <v>1</v>
      </c>
      <c r="AR525" s="73">
        <f t="shared" si="64"/>
        <v>1</v>
      </c>
      <c r="AS525" s="73">
        <f>IF(ISBLANK(K525),1,IFERROR(VLOOKUP(K525,Eje_Pilar_Prop!C507:C608,1,FALSE),"NO"))</f>
        <v>1</v>
      </c>
      <c r="AT525" s="73">
        <f t="shared" si="61"/>
        <v>1</v>
      </c>
      <c r="AU525" s="38">
        <f t="shared" si="65"/>
        <v>1</v>
      </c>
      <c r="AV525" s="73">
        <f t="shared" si="60"/>
        <v>1</v>
      </c>
    </row>
    <row r="526" spans="1:48" ht="45" customHeight="1">
      <c r="A526" s="57"/>
      <c r="B526" s="71"/>
      <c r="C526" s="121"/>
      <c r="D526" s="58"/>
      <c r="E526" s="75"/>
      <c r="F526" s="58"/>
      <c r="G526" s="59"/>
      <c r="H526" s="60"/>
      <c r="I526" s="61"/>
      <c r="J526" s="186"/>
      <c r="K526" s="62"/>
      <c r="L526" s="63" t="str">
        <f>IF(ISERROR(VLOOKUP(K526,Eje_Pilar_Prop!$C$2:$E$104,2,FALSE))," ",VLOOKUP(K526,Eje_Pilar_Prop!$C$2:$E$104,2,FALSE))</f>
        <v xml:space="preserve"> </v>
      </c>
      <c r="M526" s="63" t="str">
        <f>IF(ISERROR(VLOOKUP(K526,Eje_Pilar_Prop!$C$2:$E$104,3,FALSE))," ",VLOOKUP(K526,Eje_Pilar_Prop!$C$2:$E$104,3,FALSE))</f>
        <v xml:space="preserve"> </v>
      </c>
      <c r="N526" s="64"/>
      <c r="O526" s="173"/>
      <c r="P526" s="60"/>
      <c r="Q526" s="65"/>
      <c r="R526" s="66"/>
      <c r="S526" s="67"/>
      <c r="T526" s="68"/>
      <c r="U526" s="65"/>
      <c r="V526" s="69">
        <f t="shared" si="67"/>
        <v>0</v>
      </c>
      <c r="W526" s="135"/>
      <c r="X526" s="70"/>
      <c r="Y526" s="70"/>
      <c r="Z526" s="70"/>
      <c r="AA526" s="71"/>
      <c r="AB526" s="71"/>
      <c r="AC526" s="71"/>
      <c r="AD526" s="173"/>
      <c r="AE526" s="136"/>
      <c r="AF526" s="70"/>
      <c r="AG526" s="65"/>
      <c r="AH526" s="57"/>
      <c r="AI526" s="57"/>
      <c r="AJ526" s="57"/>
      <c r="AK526" s="57"/>
      <c r="AL526" s="72" t="str">
        <f t="shared" si="66"/>
        <v>-</v>
      </c>
      <c r="AN526" s="112">
        <f>IF(SUMPRODUCT((A$14:A526=A526)*(B$14:B526=B526)*(D$14:D526=D526))&gt;1,0,1)</f>
        <v>0</v>
      </c>
      <c r="AO526" s="73">
        <f t="shared" si="62"/>
        <v>1</v>
      </c>
      <c r="AP526" s="73">
        <f t="shared" si="63"/>
        <v>1</v>
      </c>
      <c r="AQ526" s="74">
        <f>IF(ISBLANK(G526),1,IFERROR(VLOOKUP(G526,Tipo!$C$12:$C$27,1,FALSE),"NO"))</f>
        <v>1</v>
      </c>
      <c r="AR526" s="73">
        <f t="shared" si="64"/>
        <v>1</v>
      </c>
      <c r="AS526" s="73">
        <f>IF(ISBLANK(K526),1,IFERROR(VLOOKUP(K526,Eje_Pilar_Prop!C508:C609,1,FALSE),"NO"))</f>
        <v>1</v>
      </c>
      <c r="AT526" s="73">
        <f t="shared" si="61"/>
        <v>1</v>
      </c>
      <c r="AU526" s="38">
        <f t="shared" si="65"/>
        <v>1</v>
      </c>
      <c r="AV526" s="73">
        <f t="shared" ref="AV526:AV594" si="68">IF(ISBLANK(J526),1,IFERROR(VLOOKUP(J526,pdd,1,FALSE),"NO"))</f>
        <v>1</v>
      </c>
    </row>
    <row r="527" spans="1:48" ht="45" customHeight="1">
      <c r="A527" s="57"/>
      <c r="B527" s="71"/>
      <c r="C527" s="121"/>
      <c r="D527" s="58"/>
      <c r="E527" s="75"/>
      <c r="F527" s="58"/>
      <c r="G527" s="59"/>
      <c r="H527" s="60"/>
      <c r="I527" s="61"/>
      <c r="J527" s="186"/>
      <c r="K527" s="62"/>
      <c r="L527" s="63" t="str">
        <f>IF(ISERROR(VLOOKUP(K527,Eje_Pilar_Prop!$C$2:$E$104,2,FALSE))," ",VLOOKUP(K527,Eje_Pilar_Prop!$C$2:$E$104,2,FALSE))</f>
        <v xml:space="preserve"> </v>
      </c>
      <c r="M527" s="63" t="str">
        <f>IF(ISERROR(VLOOKUP(K527,Eje_Pilar_Prop!$C$2:$E$104,3,FALSE))," ",VLOOKUP(K527,Eje_Pilar_Prop!$C$2:$E$104,3,FALSE))</f>
        <v xml:space="preserve"> </v>
      </c>
      <c r="N527" s="64"/>
      <c r="O527" s="173"/>
      <c r="P527" s="60"/>
      <c r="Q527" s="65"/>
      <c r="R527" s="66"/>
      <c r="S527" s="67"/>
      <c r="T527" s="68"/>
      <c r="U527" s="65"/>
      <c r="V527" s="69">
        <f t="shared" si="67"/>
        <v>0</v>
      </c>
      <c r="W527" s="135"/>
      <c r="X527" s="70"/>
      <c r="Y527" s="70"/>
      <c r="Z527" s="70"/>
      <c r="AA527" s="71"/>
      <c r="AB527" s="71"/>
      <c r="AC527" s="71"/>
      <c r="AD527" s="173"/>
      <c r="AE527" s="136"/>
      <c r="AF527" s="70"/>
      <c r="AG527" s="65"/>
      <c r="AH527" s="57"/>
      <c r="AI527" s="57"/>
      <c r="AJ527" s="57"/>
      <c r="AK527" s="57"/>
      <c r="AL527" s="72" t="str">
        <f t="shared" si="66"/>
        <v>-</v>
      </c>
      <c r="AN527" s="112">
        <f>IF(SUMPRODUCT((A$14:A527=A527)*(B$14:B527=B527)*(D$14:D527=D527))&gt;1,0,1)</f>
        <v>0</v>
      </c>
      <c r="AO527" s="73">
        <f t="shared" si="62"/>
        <v>1</v>
      </c>
      <c r="AP527" s="73">
        <f t="shared" si="63"/>
        <v>1</v>
      </c>
      <c r="AQ527" s="74">
        <f>IF(ISBLANK(G527),1,IFERROR(VLOOKUP(G527,Tipo!$C$12:$C$27,1,FALSE),"NO"))</f>
        <v>1</v>
      </c>
      <c r="AR527" s="73">
        <f t="shared" si="64"/>
        <v>1</v>
      </c>
      <c r="AS527" s="73">
        <f>IF(ISBLANK(K527),1,IFERROR(VLOOKUP(K527,Eje_Pilar_Prop!C509:C610,1,FALSE),"NO"))</f>
        <v>1</v>
      </c>
      <c r="AT527" s="73">
        <f t="shared" si="61"/>
        <v>1</v>
      </c>
      <c r="AU527" s="38">
        <f t="shared" si="65"/>
        <v>1</v>
      </c>
      <c r="AV527" s="73">
        <f t="shared" si="68"/>
        <v>1</v>
      </c>
    </row>
    <row r="528" spans="1:48" ht="45" customHeight="1">
      <c r="A528" s="57"/>
      <c r="B528" s="71"/>
      <c r="C528" s="121"/>
      <c r="D528" s="58"/>
      <c r="E528" s="75"/>
      <c r="F528" s="58"/>
      <c r="G528" s="59"/>
      <c r="H528" s="60"/>
      <c r="I528" s="61"/>
      <c r="J528" s="186"/>
      <c r="K528" s="62"/>
      <c r="L528" s="63" t="str">
        <f>IF(ISERROR(VLOOKUP(K528,Eje_Pilar_Prop!$C$2:$E$104,2,FALSE))," ",VLOOKUP(K528,Eje_Pilar_Prop!$C$2:$E$104,2,FALSE))</f>
        <v xml:space="preserve"> </v>
      </c>
      <c r="M528" s="63" t="str">
        <f>IF(ISERROR(VLOOKUP(K528,Eje_Pilar_Prop!$C$2:$E$104,3,FALSE))," ",VLOOKUP(K528,Eje_Pilar_Prop!$C$2:$E$104,3,FALSE))</f>
        <v xml:space="preserve"> </v>
      </c>
      <c r="N528" s="64"/>
      <c r="O528" s="173"/>
      <c r="P528" s="60"/>
      <c r="Q528" s="65"/>
      <c r="R528" s="66"/>
      <c r="S528" s="67"/>
      <c r="T528" s="68"/>
      <c r="U528" s="65"/>
      <c r="V528" s="69">
        <f t="shared" si="67"/>
        <v>0</v>
      </c>
      <c r="W528" s="135"/>
      <c r="X528" s="70"/>
      <c r="Y528" s="70"/>
      <c r="Z528" s="70"/>
      <c r="AA528" s="71"/>
      <c r="AB528" s="71"/>
      <c r="AC528" s="71"/>
      <c r="AD528" s="173"/>
      <c r="AE528" s="136"/>
      <c r="AF528" s="70"/>
      <c r="AG528" s="65"/>
      <c r="AH528" s="57"/>
      <c r="AI528" s="57"/>
      <c r="AJ528" s="57"/>
      <c r="AK528" s="57"/>
      <c r="AL528" s="72" t="str">
        <f t="shared" si="66"/>
        <v>-</v>
      </c>
      <c r="AN528" s="112">
        <f>IF(SUMPRODUCT((A$14:A528=A528)*(B$14:B528=B528)*(D$14:D528=D528))&gt;1,0,1)</f>
        <v>0</v>
      </c>
      <c r="AO528" s="73">
        <f t="shared" si="62"/>
        <v>1</v>
      </c>
      <c r="AP528" s="73">
        <f t="shared" si="63"/>
        <v>1</v>
      </c>
      <c r="AQ528" s="74">
        <f>IF(ISBLANK(G528),1,IFERROR(VLOOKUP(G528,Tipo!$C$12:$C$27,1,FALSE),"NO"))</f>
        <v>1</v>
      </c>
      <c r="AR528" s="73">
        <f t="shared" si="64"/>
        <v>1</v>
      </c>
      <c r="AS528" s="73">
        <f>IF(ISBLANK(K528),1,IFERROR(VLOOKUP(K528,Eje_Pilar_Prop!C510:C611,1,FALSE),"NO"))</f>
        <v>1</v>
      </c>
      <c r="AT528" s="73">
        <f t="shared" si="61"/>
        <v>1</v>
      </c>
      <c r="AU528" s="38">
        <f t="shared" si="65"/>
        <v>1</v>
      </c>
      <c r="AV528" s="73">
        <f t="shared" si="68"/>
        <v>1</v>
      </c>
    </row>
    <row r="529" spans="1:48" ht="45" customHeight="1">
      <c r="A529" s="57"/>
      <c r="B529" s="71"/>
      <c r="C529" s="121"/>
      <c r="D529" s="58"/>
      <c r="E529" s="75"/>
      <c r="F529" s="58"/>
      <c r="G529" s="59"/>
      <c r="H529" s="60"/>
      <c r="I529" s="61"/>
      <c r="J529" s="186"/>
      <c r="K529" s="62"/>
      <c r="L529" s="63" t="str">
        <f>IF(ISERROR(VLOOKUP(K529,Eje_Pilar_Prop!$C$2:$E$104,2,FALSE))," ",VLOOKUP(K529,Eje_Pilar_Prop!$C$2:$E$104,2,FALSE))</f>
        <v xml:space="preserve"> </v>
      </c>
      <c r="M529" s="63" t="str">
        <f>IF(ISERROR(VLOOKUP(K529,Eje_Pilar_Prop!$C$2:$E$104,3,FALSE))," ",VLOOKUP(K529,Eje_Pilar_Prop!$C$2:$E$104,3,FALSE))</f>
        <v xml:space="preserve"> </v>
      </c>
      <c r="N529" s="64"/>
      <c r="O529" s="173"/>
      <c r="P529" s="60"/>
      <c r="Q529" s="65"/>
      <c r="R529" s="66"/>
      <c r="S529" s="67"/>
      <c r="T529" s="68"/>
      <c r="U529" s="65"/>
      <c r="V529" s="69">
        <f t="shared" si="67"/>
        <v>0</v>
      </c>
      <c r="W529" s="135"/>
      <c r="X529" s="70"/>
      <c r="Y529" s="70"/>
      <c r="Z529" s="70"/>
      <c r="AA529" s="71"/>
      <c r="AB529" s="71"/>
      <c r="AC529" s="71"/>
      <c r="AD529" s="173"/>
      <c r="AE529" s="136"/>
      <c r="AF529" s="70"/>
      <c r="AG529" s="65"/>
      <c r="AH529" s="57"/>
      <c r="AI529" s="57"/>
      <c r="AJ529" s="57"/>
      <c r="AK529" s="57"/>
      <c r="AL529" s="72" t="str">
        <f t="shared" si="66"/>
        <v>-</v>
      </c>
      <c r="AN529" s="112">
        <f>IF(SUMPRODUCT((A$14:A529=A529)*(B$14:B529=B529)*(D$14:D529=D529))&gt;1,0,1)</f>
        <v>0</v>
      </c>
      <c r="AO529" s="73">
        <f t="shared" si="62"/>
        <v>1</v>
      </c>
      <c r="AP529" s="73">
        <f t="shared" si="63"/>
        <v>1</v>
      </c>
      <c r="AQ529" s="74">
        <f>IF(ISBLANK(G529),1,IFERROR(VLOOKUP(G529,Tipo!$C$12:$C$27,1,FALSE),"NO"))</f>
        <v>1</v>
      </c>
      <c r="AR529" s="73">
        <f t="shared" si="64"/>
        <v>1</v>
      </c>
      <c r="AS529" s="73">
        <f>IF(ISBLANK(K529),1,IFERROR(VLOOKUP(K529,Eje_Pilar_Prop!C511:C612,1,FALSE),"NO"))</f>
        <v>1</v>
      </c>
      <c r="AT529" s="73">
        <f t="shared" si="61"/>
        <v>1</v>
      </c>
      <c r="AU529" s="38">
        <f t="shared" si="65"/>
        <v>1</v>
      </c>
      <c r="AV529" s="73">
        <f t="shared" si="68"/>
        <v>1</v>
      </c>
    </row>
    <row r="530" spans="1:48" ht="45" customHeight="1">
      <c r="A530" s="57"/>
      <c r="B530" s="71"/>
      <c r="C530" s="121"/>
      <c r="D530" s="58"/>
      <c r="E530" s="75"/>
      <c r="F530" s="58"/>
      <c r="G530" s="59"/>
      <c r="H530" s="60"/>
      <c r="I530" s="61"/>
      <c r="J530" s="186"/>
      <c r="K530" s="62"/>
      <c r="L530" s="63" t="str">
        <f>IF(ISERROR(VLOOKUP(K530,Eje_Pilar_Prop!$C$2:$E$104,2,FALSE))," ",VLOOKUP(K530,Eje_Pilar_Prop!$C$2:$E$104,2,FALSE))</f>
        <v xml:space="preserve"> </v>
      </c>
      <c r="M530" s="63" t="str">
        <f>IF(ISERROR(VLOOKUP(K530,Eje_Pilar_Prop!$C$2:$E$104,3,FALSE))," ",VLOOKUP(K530,Eje_Pilar_Prop!$C$2:$E$104,3,FALSE))</f>
        <v xml:space="preserve"> </v>
      </c>
      <c r="N530" s="64"/>
      <c r="O530" s="173"/>
      <c r="P530" s="60"/>
      <c r="Q530" s="65"/>
      <c r="R530" s="66"/>
      <c r="S530" s="67"/>
      <c r="T530" s="68"/>
      <c r="U530" s="65"/>
      <c r="V530" s="69">
        <f t="shared" si="67"/>
        <v>0</v>
      </c>
      <c r="W530" s="135"/>
      <c r="X530" s="70"/>
      <c r="Y530" s="70"/>
      <c r="Z530" s="70"/>
      <c r="AA530" s="71"/>
      <c r="AB530" s="71"/>
      <c r="AC530" s="71"/>
      <c r="AD530" s="173"/>
      <c r="AE530" s="136"/>
      <c r="AF530" s="70"/>
      <c r="AG530" s="65"/>
      <c r="AH530" s="57"/>
      <c r="AI530" s="57"/>
      <c r="AJ530" s="57"/>
      <c r="AK530" s="57"/>
      <c r="AL530" s="72" t="str">
        <f t="shared" si="66"/>
        <v>-</v>
      </c>
      <c r="AN530" s="112">
        <f>IF(SUMPRODUCT((A$14:A530=A530)*(B$14:B530=B530)*(D$14:D530=D530))&gt;1,0,1)</f>
        <v>0</v>
      </c>
      <c r="AO530" s="73">
        <f t="shared" si="62"/>
        <v>1</v>
      </c>
      <c r="AP530" s="73">
        <f t="shared" si="63"/>
        <v>1</v>
      </c>
      <c r="AQ530" s="74">
        <f>IF(ISBLANK(G530),1,IFERROR(VLOOKUP(G530,Tipo!$C$12:$C$27,1,FALSE),"NO"))</f>
        <v>1</v>
      </c>
      <c r="AR530" s="73">
        <f t="shared" si="64"/>
        <v>1</v>
      </c>
      <c r="AS530" s="73">
        <f>IF(ISBLANK(K530),1,IFERROR(VLOOKUP(K530,Eje_Pilar_Prop!C512:C613,1,FALSE),"NO"))</f>
        <v>1</v>
      </c>
      <c r="AT530" s="73">
        <f t="shared" si="61"/>
        <v>1</v>
      </c>
      <c r="AU530" s="38">
        <f t="shared" si="65"/>
        <v>1</v>
      </c>
      <c r="AV530" s="73">
        <f t="shared" si="68"/>
        <v>1</v>
      </c>
    </row>
    <row r="531" spans="1:48" ht="45" customHeight="1">
      <c r="A531" s="57"/>
      <c r="B531" s="71"/>
      <c r="C531" s="121"/>
      <c r="D531" s="58"/>
      <c r="E531" s="75"/>
      <c r="F531" s="58"/>
      <c r="G531" s="59"/>
      <c r="H531" s="60"/>
      <c r="I531" s="61"/>
      <c r="J531" s="186"/>
      <c r="K531" s="62"/>
      <c r="L531" s="63" t="str">
        <f>IF(ISERROR(VLOOKUP(K531,Eje_Pilar_Prop!$C$2:$E$104,2,FALSE))," ",VLOOKUP(K531,Eje_Pilar_Prop!$C$2:$E$104,2,FALSE))</f>
        <v xml:space="preserve"> </v>
      </c>
      <c r="M531" s="63" t="str">
        <f>IF(ISERROR(VLOOKUP(K531,Eje_Pilar_Prop!$C$2:$E$104,3,FALSE))," ",VLOOKUP(K531,Eje_Pilar_Prop!$C$2:$E$104,3,FALSE))</f>
        <v xml:space="preserve"> </v>
      </c>
      <c r="N531" s="64"/>
      <c r="O531" s="173"/>
      <c r="P531" s="60"/>
      <c r="Q531" s="65"/>
      <c r="R531" s="66"/>
      <c r="S531" s="67"/>
      <c r="T531" s="68"/>
      <c r="U531" s="65"/>
      <c r="V531" s="69">
        <f t="shared" si="67"/>
        <v>0</v>
      </c>
      <c r="W531" s="135"/>
      <c r="X531" s="70"/>
      <c r="Y531" s="70"/>
      <c r="Z531" s="70"/>
      <c r="AA531" s="71"/>
      <c r="AB531" s="71"/>
      <c r="AC531" s="71"/>
      <c r="AD531" s="173"/>
      <c r="AE531" s="136"/>
      <c r="AF531" s="70"/>
      <c r="AG531" s="65"/>
      <c r="AH531" s="57"/>
      <c r="AI531" s="57"/>
      <c r="AJ531" s="57"/>
      <c r="AK531" s="57"/>
      <c r="AL531" s="72" t="str">
        <f t="shared" si="66"/>
        <v>-</v>
      </c>
      <c r="AN531" s="112">
        <f>IF(SUMPRODUCT((A$14:A531=A531)*(B$14:B531=B531)*(D$14:D531=D531))&gt;1,0,1)</f>
        <v>0</v>
      </c>
      <c r="AO531" s="73">
        <f t="shared" si="62"/>
        <v>1</v>
      </c>
      <c r="AP531" s="73">
        <f t="shared" si="63"/>
        <v>1</v>
      </c>
      <c r="AQ531" s="74">
        <f>IF(ISBLANK(G531),1,IFERROR(VLOOKUP(G531,Tipo!$C$12:$C$27,1,FALSE),"NO"))</f>
        <v>1</v>
      </c>
      <c r="AR531" s="73">
        <f t="shared" si="64"/>
        <v>1</v>
      </c>
      <c r="AS531" s="73">
        <f>IF(ISBLANK(K531),1,IFERROR(VLOOKUP(K531,Eje_Pilar_Prop!C513:C614,1,FALSE),"NO"))</f>
        <v>1</v>
      </c>
      <c r="AT531" s="73">
        <f t="shared" si="61"/>
        <v>1</v>
      </c>
      <c r="AU531" s="38">
        <f t="shared" si="65"/>
        <v>1</v>
      </c>
      <c r="AV531" s="73">
        <f t="shared" si="68"/>
        <v>1</v>
      </c>
    </row>
    <row r="532" spans="1:48" ht="45" customHeight="1">
      <c r="A532" s="57"/>
      <c r="B532" s="71"/>
      <c r="C532" s="121"/>
      <c r="D532" s="58"/>
      <c r="E532" s="75"/>
      <c r="F532" s="58"/>
      <c r="G532" s="59"/>
      <c r="H532" s="60"/>
      <c r="I532" s="61"/>
      <c r="J532" s="186"/>
      <c r="K532" s="62"/>
      <c r="L532" s="63" t="str">
        <f>IF(ISERROR(VLOOKUP(K532,Eje_Pilar_Prop!$C$2:$E$104,2,FALSE))," ",VLOOKUP(K532,Eje_Pilar_Prop!$C$2:$E$104,2,FALSE))</f>
        <v xml:space="preserve"> </v>
      </c>
      <c r="M532" s="63" t="str">
        <f>IF(ISERROR(VLOOKUP(K532,Eje_Pilar_Prop!$C$2:$E$104,3,FALSE))," ",VLOOKUP(K532,Eje_Pilar_Prop!$C$2:$E$104,3,FALSE))</f>
        <v xml:space="preserve"> </v>
      </c>
      <c r="N532" s="64"/>
      <c r="O532" s="173"/>
      <c r="P532" s="60"/>
      <c r="Q532" s="65"/>
      <c r="R532" s="66"/>
      <c r="S532" s="67"/>
      <c r="T532" s="68"/>
      <c r="U532" s="65"/>
      <c r="V532" s="69">
        <f t="shared" si="67"/>
        <v>0</v>
      </c>
      <c r="W532" s="135"/>
      <c r="X532" s="70"/>
      <c r="Y532" s="70"/>
      <c r="Z532" s="70"/>
      <c r="AA532" s="71"/>
      <c r="AB532" s="71"/>
      <c r="AC532" s="71"/>
      <c r="AD532" s="173"/>
      <c r="AE532" s="136"/>
      <c r="AF532" s="70"/>
      <c r="AG532" s="65"/>
      <c r="AH532" s="57"/>
      <c r="AI532" s="57"/>
      <c r="AJ532" s="57"/>
      <c r="AK532" s="57"/>
      <c r="AL532" s="72" t="str">
        <f t="shared" si="66"/>
        <v>-</v>
      </c>
      <c r="AN532" s="112">
        <f>IF(SUMPRODUCT((A$14:A532=A532)*(B$14:B532=B532)*(D$14:D532=D532))&gt;1,0,1)</f>
        <v>0</v>
      </c>
      <c r="AO532" s="73">
        <f t="shared" si="62"/>
        <v>1</v>
      </c>
      <c r="AP532" s="73">
        <f t="shared" si="63"/>
        <v>1</v>
      </c>
      <c r="AQ532" s="74">
        <f>IF(ISBLANK(G532),1,IFERROR(VLOOKUP(G532,Tipo!$C$12:$C$27,1,FALSE),"NO"))</f>
        <v>1</v>
      </c>
      <c r="AR532" s="73">
        <f t="shared" si="64"/>
        <v>1</v>
      </c>
      <c r="AS532" s="73">
        <f>IF(ISBLANK(K532),1,IFERROR(VLOOKUP(K532,Eje_Pilar_Prop!C514:C615,1,FALSE),"NO"))</f>
        <v>1</v>
      </c>
      <c r="AT532" s="73">
        <f t="shared" si="61"/>
        <v>1</v>
      </c>
      <c r="AU532" s="38">
        <f t="shared" si="65"/>
        <v>1</v>
      </c>
      <c r="AV532" s="73">
        <f t="shared" si="68"/>
        <v>1</v>
      </c>
    </row>
    <row r="533" spans="1:48" ht="45" customHeight="1">
      <c r="A533" s="57"/>
      <c r="B533" s="71"/>
      <c r="C533" s="121"/>
      <c r="D533" s="58"/>
      <c r="E533" s="75"/>
      <c r="F533" s="58"/>
      <c r="G533" s="59"/>
      <c r="H533" s="60"/>
      <c r="I533" s="61"/>
      <c r="J533" s="186"/>
      <c r="K533" s="62"/>
      <c r="L533" s="63" t="str">
        <f>IF(ISERROR(VLOOKUP(K533,Eje_Pilar_Prop!$C$2:$E$104,2,FALSE))," ",VLOOKUP(K533,Eje_Pilar_Prop!$C$2:$E$104,2,FALSE))</f>
        <v xml:space="preserve"> </v>
      </c>
      <c r="M533" s="63" t="str">
        <f>IF(ISERROR(VLOOKUP(K533,Eje_Pilar_Prop!$C$2:$E$104,3,FALSE))," ",VLOOKUP(K533,Eje_Pilar_Prop!$C$2:$E$104,3,FALSE))</f>
        <v xml:space="preserve"> </v>
      </c>
      <c r="N533" s="64"/>
      <c r="O533" s="173"/>
      <c r="P533" s="60"/>
      <c r="Q533" s="65"/>
      <c r="R533" s="66"/>
      <c r="S533" s="67"/>
      <c r="T533" s="68"/>
      <c r="U533" s="65"/>
      <c r="V533" s="69">
        <f t="shared" si="67"/>
        <v>0</v>
      </c>
      <c r="W533" s="135"/>
      <c r="X533" s="70"/>
      <c r="Y533" s="70"/>
      <c r="Z533" s="70"/>
      <c r="AA533" s="71"/>
      <c r="AB533" s="71"/>
      <c r="AC533" s="71"/>
      <c r="AD533" s="173"/>
      <c r="AE533" s="136"/>
      <c r="AF533" s="70"/>
      <c r="AG533" s="65"/>
      <c r="AH533" s="57"/>
      <c r="AI533" s="57"/>
      <c r="AJ533" s="57"/>
      <c r="AK533" s="57"/>
      <c r="AL533" s="72" t="str">
        <f t="shared" si="66"/>
        <v>-</v>
      </c>
      <c r="AN533" s="112">
        <f>IF(SUMPRODUCT((A$14:A533=A533)*(B$14:B533=B533)*(D$14:D533=D533))&gt;1,0,1)</f>
        <v>0</v>
      </c>
      <c r="AO533" s="73">
        <f t="shared" si="62"/>
        <v>1</v>
      </c>
      <c r="AP533" s="73">
        <f t="shared" si="63"/>
        <v>1</v>
      </c>
      <c r="AQ533" s="74">
        <f>IF(ISBLANK(G533),1,IFERROR(VLOOKUP(G533,Tipo!$C$12:$C$27,1,FALSE),"NO"))</f>
        <v>1</v>
      </c>
      <c r="AR533" s="73">
        <f t="shared" si="64"/>
        <v>1</v>
      </c>
      <c r="AS533" s="73">
        <f>IF(ISBLANK(K533),1,IFERROR(VLOOKUP(K533,Eje_Pilar_Prop!C515:C616,1,FALSE),"NO"))</f>
        <v>1</v>
      </c>
      <c r="AT533" s="73">
        <f t="shared" ref="AT533:AT594" si="69">IF(ISBLANK(C533),1,IFERROR(VLOOKUP(C533,SECOP,1,FALSE),"NO"))</f>
        <v>1</v>
      </c>
      <c r="AU533" s="38">
        <f t="shared" si="65"/>
        <v>1</v>
      </c>
      <c r="AV533" s="73">
        <f t="shared" si="68"/>
        <v>1</v>
      </c>
    </row>
    <row r="534" spans="1:48" ht="45" customHeight="1">
      <c r="A534" s="57"/>
      <c r="B534" s="71"/>
      <c r="C534" s="121"/>
      <c r="D534" s="58"/>
      <c r="E534" s="75"/>
      <c r="F534" s="58"/>
      <c r="G534" s="59"/>
      <c r="H534" s="60"/>
      <c r="I534" s="61"/>
      <c r="J534" s="186"/>
      <c r="K534" s="62"/>
      <c r="L534" s="63" t="str">
        <f>IF(ISERROR(VLOOKUP(K534,Eje_Pilar_Prop!$C$2:$E$104,2,FALSE))," ",VLOOKUP(K534,Eje_Pilar_Prop!$C$2:$E$104,2,FALSE))</f>
        <v xml:space="preserve"> </v>
      </c>
      <c r="M534" s="63" t="str">
        <f>IF(ISERROR(VLOOKUP(K534,Eje_Pilar_Prop!$C$2:$E$104,3,FALSE))," ",VLOOKUP(K534,Eje_Pilar_Prop!$C$2:$E$104,3,FALSE))</f>
        <v xml:space="preserve"> </v>
      </c>
      <c r="N534" s="64"/>
      <c r="O534" s="173"/>
      <c r="P534" s="60"/>
      <c r="Q534" s="65"/>
      <c r="R534" s="66"/>
      <c r="S534" s="67"/>
      <c r="T534" s="68"/>
      <c r="U534" s="65"/>
      <c r="V534" s="69">
        <f t="shared" si="67"/>
        <v>0</v>
      </c>
      <c r="W534" s="135"/>
      <c r="X534" s="70"/>
      <c r="Y534" s="70"/>
      <c r="Z534" s="70"/>
      <c r="AA534" s="71"/>
      <c r="AB534" s="71"/>
      <c r="AC534" s="71"/>
      <c r="AD534" s="173"/>
      <c r="AE534" s="136"/>
      <c r="AF534" s="70"/>
      <c r="AG534" s="65"/>
      <c r="AH534" s="57"/>
      <c r="AI534" s="57"/>
      <c r="AJ534" s="57"/>
      <c r="AK534" s="57"/>
      <c r="AL534" s="72" t="str">
        <f t="shared" si="66"/>
        <v>-</v>
      </c>
      <c r="AN534" s="112">
        <f>IF(SUMPRODUCT((A$14:A534=A534)*(B$14:B534=B534)*(D$14:D534=D534))&gt;1,0,1)</f>
        <v>0</v>
      </c>
      <c r="AO534" s="73">
        <f t="shared" si="62"/>
        <v>1</v>
      </c>
      <c r="AP534" s="73">
        <f t="shared" si="63"/>
        <v>1</v>
      </c>
      <c r="AQ534" s="74">
        <f>IF(ISBLANK(G534),1,IFERROR(VLOOKUP(G534,Tipo!$C$12:$C$27,1,FALSE),"NO"))</f>
        <v>1</v>
      </c>
      <c r="AR534" s="73">
        <f t="shared" si="64"/>
        <v>1</v>
      </c>
      <c r="AS534" s="73">
        <f>IF(ISBLANK(K534),1,IFERROR(VLOOKUP(K534,Eje_Pilar_Prop!C516:C617,1,FALSE),"NO"))</f>
        <v>1</v>
      </c>
      <c r="AT534" s="73">
        <f t="shared" si="69"/>
        <v>1</v>
      </c>
      <c r="AU534" s="38">
        <f t="shared" si="65"/>
        <v>1</v>
      </c>
      <c r="AV534" s="73">
        <f t="shared" si="68"/>
        <v>1</v>
      </c>
    </row>
    <row r="535" spans="1:48" ht="45" customHeight="1">
      <c r="A535" s="57"/>
      <c r="B535" s="71"/>
      <c r="C535" s="121"/>
      <c r="D535" s="58"/>
      <c r="E535" s="75"/>
      <c r="F535" s="58"/>
      <c r="G535" s="59"/>
      <c r="H535" s="60"/>
      <c r="I535" s="61"/>
      <c r="J535" s="186"/>
      <c r="K535" s="62"/>
      <c r="L535" s="63" t="str">
        <f>IF(ISERROR(VLOOKUP(K535,Eje_Pilar_Prop!$C$2:$E$104,2,FALSE))," ",VLOOKUP(K535,Eje_Pilar_Prop!$C$2:$E$104,2,FALSE))</f>
        <v xml:space="preserve"> </v>
      </c>
      <c r="M535" s="63" t="str">
        <f>IF(ISERROR(VLOOKUP(K535,Eje_Pilar_Prop!$C$2:$E$104,3,FALSE))," ",VLOOKUP(K535,Eje_Pilar_Prop!$C$2:$E$104,3,FALSE))</f>
        <v xml:space="preserve"> </v>
      </c>
      <c r="N535" s="64"/>
      <c r="O535" s="173"/>
      <c r="P535" s="60"/>
      <c r="Q535" s="65"/>
      <c r="R535" s="66"/>
      <c r="S535" s="67"/>
      <c r="T535" s="68"/>
      <c r="U535" s="65"/>
      <c r="V535" s="69">
        <f t="shared" si="67"/>
        <v>0</v>
      </c>
      <c r="W535" s="135"/>
      <c r="X535" s="70"/>
      <c r="Y535" s="70"/>
      <c r="Z535" s="70"/>
      <c r="AA535" s="71"/>
      <c r="AB535" s="71"/>
      <c r="AC535" s="71"/>
      <c r="AD535" s="173"/>
      <c r="AE535" s="136"/>
      <c r="AF535" s="70"/>
      <c r="AG535" s="65"/>
      <c r="AH535" s="57"/>
      <c r="AI535" s="57"/>
      <c r="AJ535" s="57"/>
      <c r="AK535" s="57"/>
      <c r="AL535" s="72" t="str">
        <f t="shared" si="66"/>
        <v>-</v>
      </c>
      <c r="AN535" s="112">
        <f>IF(SUMPRODUCT((A$14:A535=A535)*(B$14:B535=B535)*(D$14:D535=D535))&gt;1,0,1)</f>
        <v>0</v>
      </c>
      <c r="AO535" s="73">
        <f t="shared" si="62"/>
        <v>1</v>
      </c>
      <c r="AP535" s="73">
        <f t="shared" si="63"/>
        <v>1</v>
      </c>
      <c r="AQ535" s="74">
        <f>IF(ISBLANK(G535),1,IFERROR(VLOOKUP(G535,Tipo!$C$12:$C$27,1,FALSE),"NO"))</f>
        <v>1</v>
      </c>
      <c r="AR535" s="73">
        <f t="shared" si="64"/>
        <v>1</v>
      </c>
      <c r="AS535" s="73">
        <f>IF(ISBLANK(K535),1,IFERROR(VLOOKUP(K535,Eje_Pilar_Prop!C517:C618,1,FALSE),"NO"))</f>
        <v>1</v>
      </c>
      <c r="AT535" s="73">
        <f t="shared" si="69"/>
        <v>1</v>
      </c>
      <c r="AU535" s="38">
        <f t="shared" si="65"/>
        <v>1</v>
      </c>
      <c r="AV535" s="73">
        <f t="shared" si="68"/>
        <v>1</v>
      </c>
    </row>
    <row r="536" spans="1:48" ht="45" customHeight="1">
      <c r="A536" s="57"/>
      <c r="B536" s="71"/>
      <c r="C536" s="121"/>
      <c r="D536" s="58"/>
      <c r="E536" s="75"/>
      <c r="F536" s="58"/>
      <c r="G536" s="59"/>
      <c r="H536" s="60"/>
      <c r="I536" s="61"/>
      <c r="J536" s="186"/>
      <c r="K536" s="62"/>
      <c r="L536" s="63" t="str">
        <f>IF(ISERROR(VLOOKUP(K536,Eje_Pilar_Prop!$C$2:$E$104,2,FALSE))," ",VLOOKUP(K536,Eje_Pilar_Prop!$C$2:$E$104,2,FALSE))</f>
        <v xml:space="preserve"> </v>
      </c>
      <c r="M536" s="63" t="str">
        <f>IF(ISERROR(VLOOKUP(K536,Eje_Pilar_Prop!$C$2:$E$104,3,FALSE))," ",VLOOKUP(K536,Eje_Pilar_Prop!$C$2:$E$104,3,FALSE))</f>
        <v xml:space="preserve"> </v>
      </c>
      <c r="N536" s="64"/>
      <c r="O536" s="173"/>
      <c r="P536" s="60"/>
      <c r="Q536" s="65"/>
      <c r="R536" s="66"/>
      <c r="S536" s="67"/>
      <c r="T536" s="68"/>
      <c r="U536" s="65"/>
      <c r="V536" s="69">
        <f t="shared" si="67"/>
        <v>0</v>
      </c>
      <c r="W536" s="135"/>
      <c r="X536" s="70"/>
      <c r="Y536" s="70"/>
      <c r="Z536" s="70"/>
      <c r="AA536" s="71"/>
      <c r="AB536" s="71"/>
      <c r="AC536" s="71"/>
      <c r="AD536" s="173"/>
      <c r="AE536" s="136"/>
      <c r="AF536" s="70"/>
      <c r="AG536" s="65"/>
      <c r="AH536" s="57"/>
      <c r="AI536" s="57"/>
      <c r="AJ536" s="57"/>
      <c r="AK536" s="57"/>
      <c r="AL536" s="72" t="str">
        <f t="shared" si="66"/>
        <v>-</v>
      </c>
      <c r="AN536" s="112">
        <f>IF(SUMPRODUCT((A$14:A536=A536)*(B$14:B536=B536)*(D$14:D536=D536))&gt;1,0,1)</f>
        <v>0</v>
      </c>
      <c r="AO536" s="73">
        <f t="shared" ref="AO536:AO594" si="70">IF(ISBLANK(E536),1,IFERROR(VLOOKUP(E536,tipo,1,FALSE),"NO"))</f>
        <v>1</v>
      </c>
      <c r="AP536" s="73">
        <f t="shared" ref="AP536:AP594" si="71">IF(ISBLANK(F536),1,IFERROR(VLOOKUP(F536,modal,1,FALSE),"NO"))</f>
        <v>1</v>
      </c>
      <c r="AQ536" s="74">
        <f>IF(ISBLANK(G536),1,IFERROR(VLOOKUP(G536,Tipo!$C$12:$C$27,1,FALSE),"NO"))</f>
        <v>1</v>
      </c>
      <c r="AR536" s="73">
        <f t="shared" ref="AR536:AR594" si="72">IF(ISBLANK(I536),1,IFERROR(VLOOKUP(I536,afectacion,1,FALSE),"NO"))</f>
        <v>1</v>
      </c>
      <c r="AS536" s="73">
        <f>IF(ISBLANK(K536),1,IFERROR(VLOOKUP(K536,Eje_Pilar_Prop!C518:C619,1,FALSE),"NO"))</f>
        <v>1</v>
      </c>
      <c r="AT536" s="73">
        <f t="shared" si="69"/>
        <v>1</v>
      </c>
      <c r="AU536" s="38">
        <f t="shared" si="65"/>
        <v>1</v>
      </c>
      <c r="AV536" s="73">
        <f t="shared" si="68"/>
        <v>1</v>
      </c>
    </row>
    <row r="537" spans="1:48" ht="45" customHeight="1">
      <c r="A537" s="57"/>
      <c r="B537" s="71"/>
      <c r="C537" s="121"/>
      <c r="D537" s="58"/>
      <c r="E537" s="75"/>
      <c r="F537" s="58"/>
      <c r="G537" s="59"/>
      <c r="H537" s="60"/>
      <c r="I537" s="61"/>
      <c r="J537" s="186"/>
      <c r="K537" s="62"/>
      <c r="L537" s="63" t="str">
        <f>IF(ISERROR(VLOOKUP(K537,Eje_Pilar_Prop!$C$2:$E$104,2,FALSE))," ",VLOOKUP(K537,Eje_Pilar_Prop!$C$2:$E$104,2,FALSE))</f>
        <v xml:space="preserve"> </v>
      </c>
      <c r="M537" s="63" t="str">
        <f>IF(ISERROR(VLOOKUP(K537,Eje_Pilar_Prop!$C$2:$E$104,3,FALSE))," ",VLOOKUP(K537,Eje_Pilar_Prop!$C$2:$E$104,3,FALSE))</f>
        <v xml:space="preserve"> </v>
      </c>
      <c r="N537" s="64"/>
      <c r="O537" s="173"/>
      <c r="P537" s="60"/>
      <c r="Q537" s="65"/>
      <c r="R537" s="66"/>
      <c r="S537" s="67"/>
      <c r="T537" s="68"/>
      <c r="U537" s="65"/>
      <c r="V537" s="69">
        <f t="shared" si="67"/>
        <v>0</v>
      </c>
      <c r="W537" s="135"/>
      <c r="X537" s="70"/>
      <c r="Y537" s="70"/>
      <c r="Z537" s="70"/>
      <c r="AA537" s="71"/>
      <c r="AB537" s="71"/>
      <c r="AC537" s="71"/>
      <c r="AD537" s="173"/>
      <c r="AE537" s="136"/>
      <c r="AF537" s="70"/>
      <c r="AG537" s="65"/>
      <c r="AH537" s="57"/>
      <c r="AI537" s="57"/>
      <c r="AJ537" s="57"/>
      <c r="AK537" s="57"/>
      <c r="AL537" s="72" t="str">
        <f t="shared" si="66"/>
        <v>-</v>
      </c>
      <c r="AN537" s="112">
        <f>IF(SUMPRODUCT((A$14:A537=A537)*(B$14:B537=B537)*(D$14:D537=D537))&gt;1,0,1)</f>
        <v>0</v>
      </c>
      <c r="AO537" s="73">
        <f t="shared" si="70"/>
        <v>1</v>
      </c>
      <c r="AP537" s="73">
        <f t="shared" si="71"/>
        <v>1</v>
      </c>
      <c r="AQ537" s="74">
        <f>IF(ISBLANK(G537),1,IFERROR(VLOOKUP(G537,Tipo!$C$12:$C$27,1,FALSE),"NO"))</f>
        <v>1</v>
      </c>
      <c r="AR537" s="73">
        <f t="shared" si="72"/>
        <v>1</v>
      </c>
      <c r="AS537" s="73">
        <f>IF(ISBLANK(K537),1,IFERROR(VLOOKUP(K537,Eje_Pilar_Prop!C519:C620,1,FALSE),"NO"))</f>
        <v>1</v>
      </c>
      <c r="AT537" s="73">
        <f t="shared" si="69"/>
        <v>1</v>
      </c>
      <c r="AU537" s="38">
        <f t="shared" si="65"/>
        <v>1</v>
      </c>
      <c r="AV537" s="73">
        <f t="shared" si="68"/>
        <v>1</v>
      </c>
    </row>
    <row r="538" spans="1:48" ht="45" customHeight="1">
      <c r="A538" s="57"/>
      <c r="B538" s="71"/>
      <c r="C538" s="121"/>
      <c r="D538" s="58"/>
      <c r="E538" s="75"/>
      <c r="F538" s="58"/>
      <c r="G538" s="59"/>
      <c r="H538" s="60"/>
      <c r="I538" s="61"/>
      <c r="J538" s="186"/>
      <c r="K538" s="62"/>
      <c r="L538" s="63" t="str">
        <f>IF(ISERROR(VLOOKUP(K538,Eje_Pilar_Prop!$C$2:$E$104,2,FALSE))," ",VLOOKUP(K538,Eje_Pilar_Prop!$C$2:$E$104,2,FALSE))</f>
        <v xml:space="preserve"> </v>
      </c>
      <c r="M538" s="63" t="str">
        <f>IF(ISERROR(VLOOKUP(K538,Eje_Pilar_Prop!$C$2:$E$104,3,FALSE))," ",VLOOKUP(K538,Eje_Pilar_Prop!$C$2:$E$104,3,FALSE))</f>
        <v xml:space="preserve"> </v>
      </c>
      <c r="N538" s="64"/>
      <c r="O538" s="173"/>
      <c r="P538" s="60"/>
      <c r="Q538" s="65"/>
      <c r="R538" s="66"/>
      <c r="S538" s="67"/>
      <c r="T538" s="68"/>
      <c r="U538" s="65"/>
      <c r="V538" s="69">
        <f t="shared" si="67"/>
        <v>0</v>
      </c>
      <c r="W538" s="135"/>
      <c r="X538" s="70"/>
      <c r="Y538" s="70"/>
      <c r="Z538" s="70"/>
      <c r="AA538" s="71"/>
      <c r="AB538" s="71"/>
      <c r="AC538" s="71"/>
      <c r="AD538" s="173"/>
      <c r="AE538" s="136"/>
      <c r="AF538" s="70"/>
      <c r="AG538" s="65"/>
      <c r="AH538" s="57"/>
      <c r="AI538" s="57"/>
      <c r="AJ538" s="57"/>
      <c r="AK538" s="57"/>
      <c r="AL538" s="72" t="str">
        <f t="shared" si="66"/>
        <v>-</v>
      </c>
      <c r="AN538" s="112">
        <f>IF(SUMPRODUCT((A$14:A538=A538)*(B$14:B538=B538)*(D$14:D538=D538))&gt;1,0,1)</f>
        <v>0</v>
      </c>
      <c r="AO538" s="73">
        <f t="shared" si="70"/>
        <v>1</v>
      </c>
      <c r="AP538" s="73">
        <f t="shared" si="71"/>
        <v>1</v>
      </c>
      <c r="AQ538" s="74">
        <f>IF(ISBLANK(G538),1,IFERROR(VLOOKUP(G538,Tipo!$C$12:$C$27,1,FALSE),"NO"))</f>
        <v>1</v>
      </c>
      <c r="AR538" s="73">
        <f t="shared" si="72"/>
        <v>1</v>
      </c>
      <c r="AS538" s="73">
        <f>IF(ISBLANK(K538),1,IFERROR(VLOOKUP(K538,Eje_Pilar_Prop!C520:C621,1,FALSE),"NO"))</f>
        <v>1</v>
      </c>
      <c r="AT538" s="73">
        <f t="shared" si="69"/>
        <v>1</v>
      </c>
      <c r="AU538" s="38">
        <f t="shared" si="65"/>
        <v>1</v>
      </c>
      <c r="AV538" s="73">
        <f t="shared" si="68"/>
        <v>1</v>
      </c>
    </row>
    <row r="539" spans="1:48" ht="45" customHeight="1">
      <c r="A539" s="57"/>
      <c r="B539" s="71"/>
      <c r="C539" s="121"/>
      <c r="D539" s="58"/>
      <c r="E539" s="75"/>
      <c r="F539" s="58"/>
      <c r="G539" s="59"/>
      <c r="H539" s="60"/>
      <c r="I539" s="61"/>
      <c r="J539" s="186"/>
      <c r="K539" s="62"/>
      <c r="L539" s="63" t="str">
        <f>IF(ISERROR(VLOOKUP(K539,Eje_Pilar_Prop!$C$2:$E$104,2,FALSE))," ",VLOOKUP(K539,Eje_Pilar_Prop!$C$2:$E$104,2,FALSE))</f>
        <v xml:space="preserve"> </v>
      </c>
      <c r="M539" s="63" t="str">
        <f>IF(ISERROR(VLOOKUP(K539,Eje_Pilar_Prop!$C$2:$E$104,3,FALSE))," ",VLOOKUP(K539,Eje_Pilar_Prop!$C$2:$E$104,3,FALSE))</f>
        <v xml:space="preserve"> </v>
      </c>
      <c r="N539" s="64"/>
      <c r="O539" s="173"/>
      <c r="P539" s="60"/>
      <c r="Q539" s="65"/>
      <c r="R539" s="66"/>
      <c r="S539" s="67"/>
      <c r="T539" s="68"/>
      <c r="U539" s="65"/>
      <c r="V539" s="69">
        <f t="shared" si="67"/>
        <v>0</v>
      </c>
      <c r="W539" s="135"/>
      <c r="X539" s="70"/>
      <c r="Y539" s="70"/>
      <c r="Z539" s="70"/>
      <c r="AA539" s="71"/>
      <c r="AB539" s="71"/>
      <c r="AC539" s="71"/>
      <c r="AD539" s="173"/>
      <c r="AE539" s="136"/>
      <c r="AF539" s="70"/>
      <c r="AG539" s="65"/>
      <c r="AH539" s="57"/>
      <c r="AI539" s="57"/>
      <c r="AJ539" s="57"/>
      <c r="AK539" s="57"/>
      <c r="AL539" s="72" t="str">
        <f t="shared" si="66"/>
        <v>-</v>
      </c>
      <c r="AN539" s="112">
        <f>IF(SUMPRODUCT((A$14:A539=A539)*(B$14:B539=B539)*(D$14:D539=D539))&gt;1,0,1)</f>
        <v>0</v>
      </c>
      <c r="AO539" s="73">
        <f t="shared" si="70"/>
        <v>1</v>
      </c>
      <c r="AP539" s="73">
        <f t="shared" si="71"/>
        <v>1</v>
      </c>
      <c r="AQ539" s="74">
        <f>IF(ISBLANK(G539),1,IFERROR(VLOOKUP(G539,Tipo!$C$12:$C$27,1,FALSE),"NO"))</f>
        <v>1</v>
      </c>
      <c r="AR539" s="73">
        <f t="shared" si="72"/>
        <v>1</v>
      </c>
      <c r="AS539" s="73">
        <f>IF(ISBLANK(K539),1,IFERROR(VLOOKUP(K539,Eje_Pilar_Prop!C521:C622,1,FALSE),"NO"))</f>
        <v>1</v>
      </c>
      <c r="AT539" s="73">
        <f t="shared" si="69"/>
        <v>1</v>
      </c>
      <c r="AU539" s="38">
        <f t="shared" si="65"/>
        <v>1</v>
      </c>
      <c r="AV539" s="73">
        <f t="shared" si="68"/>
        <v>1</v>
      </c>
    </row>
    <row r="540" spans="1:48" ht="45" customHeight="1">
      <c r="A540" s="57"/>
      <c r="B540" s="71"/>
      <c r="C540" s="121"/>
      <c r="D540" s="58"/>
      <c r="E540" s="75"/>
      <c r="F540" s="58"/>
      <c r="G540" s="59"/>
      <c r="H540" s="60"/>
      <c r="I540" s="61"/>
      <c r="J540" s="186"/>
      <c r="K540" s="62"/>
      <c r="L540" s="63" t="str">
        <f>IF(ISERROR(VLOOKUP(K540,Eje_Pilar_Prop!$C$2:$E$104,2,FALSE))," ",VLOOKUP(K540,Eje_Pilar_Prop!$C$2:$E$104,2,FALSE))</f>
        <v xml:space="preserve"> </v>
      </c>
      <c r="M540" s="63" t="str">
        <f>IF(ISERROR(VLOOKUP(K540,Eje_Pilar_Prop!$C$2:$E$104,3,FALSE))," ",VLOOKUP(K540,Eje_Pilar_Prop!$C$2:$E$104,3,FALSE))</f>
        <v xml:space="preserve"> </v>
      </c>
      <c r="N540" s="64"/>
      <c r="O540" s="173"/>
      <c r="P540" s="60"/>
      <c r="Q540" s="65"/>
      <c r="R540" s="66"/>
      <c r="S540" s="67"/>
      <c r="T540" s="68"/>
      <c r="U540" s="65"/>
      <c r="V540" s="69">
        <f t="shared" si="67"/>
        <v>0</v>
      </c>
      <c r="W540" s="135"/>
      <c r="X540" s="70"/>
      <c r="Y540" s="70"/>
      <c r="Z540" s="70"/>
      <c r="AA540" s="71"/>
      <c r="AB540" s="71"/>
      <c r="AC540" s="71"/>
      <c r="AD540" s="173"/>
      <c r="AE540" s="136"/>
      <c r="AF540" s="70"/>
      <c r="AG540" s="65"/>
      <c r="AH540" s="57"/>
      <c r="AI540" s="57"/>
      <c r="AJ540" s="57"/>
      <c r="AK540" s="57"/>
      <c r="AL540" s="72" t="str">
        <f t="shared" si="66"/>
        <v>-</v>
      </c>
      <c r="AN540" s="112">
        <f>IF(SUMPRODUCT((A$14:A540=A540)*(B$14:B540=B540)*(D$14:D540=D540))&gt;1,0,1)</f>
        <v>0</v>
      </c>
      <c r="AO540" s="73">
        <f t="shared" si="70"/>
        <v>1</v>
      </c>
      <c r="AP540" s="73">
        <f t="shared" si="71"/>
        <v>1</v>
      </c>
      <c r="AQ540" s="74">
        <f>IF(ISBLANK(G540),1,IFERROR(VLOOKUP(G540,Tipo!$C$12:$C$27,1,FALSE),"NO"))</f>
        <v>1</v>
      </c>
      <c r="AR540" s="73">
        <f t="shared" si="72"/>
        <v>1</v>
      </c>
      <c r="AS540" s="73">
        <f>IF(ISBLANK(K540),1,IFERROR(VLOOKUP(K540,Eje_Pilar_Prop!C522:C623,1,FALSE),"NO"))</f>
        <v>1</v>
      </c>
      <c r="AT540" s="73">
        <f t="shared" si="69"/>
        <v>1</v>
      </c>
      <c r="AU540" s="38">
        <f t="shared" ref="AU540:AU594" si="73">IF(OR(YEAR(X540)=2020,ISBLANK(X540)),1,"NO")</f>
        <v>1</v>
      </c>
      <c r="AV540" s="73">
        <f t="shared" si="68"/>
        <v>1</v>
      </c>
    </row>
    <row r="541" spans="1:48" ht="45" customHeight="1">
      <c r="A541" s="57"/>
      <c r="B541" s="71"/>
      <c r="C541" s="121"/>
      <c r="D541" s="58"/>
      <c r="E541" s="75"/>
      <c r="F541" s="58"/>
      <c r="G541" s="59"/>
      <c r="H541" s="60"/>
      <c r="I541" s="61"/>
      <c r="J541" s="186"/>
      <c r="K541" s="62"/>
      <c r="L541" s="63" t="str">
        <f>IF(ISERROR(VLOOKUP(K541,Eje_Pilar_Prop!$C$2:$E$104,2,FALSE))," ",VLOOKUP(K541,Eje_Pilar_Prop!$C$2:$E$104,2,FALSE))</f>
        <v xml:space="preserve"> </v>
      </c>
      <c r="M541" s="63" t="str">
        <f>IF(ISERROR(VLOOKUP(K541,Eje_Pilar_Prop!$C$2:$E$104,3,FALSE))," ",VLOOKUP(K541,Eje_Pilar_Prop!$C$2:$E$104,3,FALSE))</f>
        <v xml:space="preserve"> </v>
      </c>
      <c r="N541" s="64"/>
      <c r="O541" s="173"/>
      <c r="P541" s="60"/>
      <c r="Q541" s="65"/>
      <c r="R541" s="66"/>
      <c r="S541" s="67"/>
      <c r="T541" s="68"/>
      <c r="U541" s="65"/>
      <c r="V541" s="69">
        <f t="shared" si="67"/>
        <v>0</v>
      </c>
      <c r="W541" s="135"/>
      <c r="X541" s="70"/>
      <c r="Y541" s="70"/>
      <c r="Z541" s="70"/>
      <c r="AA541" s="71"/>
      <c r="AB541" s="71"/>
      <c r="AC541" s="71"/>
      <c r="AD541" s="173"/>
      <c r="AE541" s="136"/>
      <c r="AF541" s="70"/>
      <c r="AG541" s="65"/>
      <c r="AH541" s="57"/>
      <c r="AI541" s="57"/>
      <c r="AJ541" s="57"/>
      <c r="AK541" s="57"/>
      <c r="AL541" s="72" t="str">
        <f t="shared" si="66"/>
        <v>-</v>
      </c>
      <c r="AN541" s="112">
        <f>IF(SUMPRODUCT((A$14:A541=A541)*(B$14:B541=B541)*(D$14:D541=D541))&gt;1,0,1)</f>
        <v>0</v>
      </c>
      <c r="AO541" s="73">
        <f t="shared" si="70"/>
        <v>1</v>
      </c>
      <c r="AP541" s="73">
        <f t="shared" si="71"/>
        <v>1</v>
      </c>
      <c r="AQ541" s="74">
        <f>IF(ISBLANK(G541),1,IFERROR(VLOOKUP(G541,Tipo!$C$12:$C$27,1,FALSE),"NO"))</f>
        <v>1</v>
      </c>
      <c r="AR541" s="73">
        <f t="shared" si="72"/>
        <v>1</v>
      </c>
      <c r="AS541" s="73">
        <f>IF(ISBLANK(K541),1,IFERROR(VLOOKUP(K541,Eje_Pilar_Prop!C523:C624,1,FALSE),"NO"))</f>
        <v>1</v>
      </c>
      <c r="AT541" s="73">
        <f t="shared" si="69"/>
        <v>1</v>
      </c>
      <c r="AU541" s="38">
        <f t="shared" si="73"/>
        <v>1</v>
      </c>
      <c r="AV541" s="73">
        <f t="shared" si="68"/>
        <v>1</v>
      </c>
    </row>
    <row r="542" spans="1:48" ht="45" customHeight="1">
      <c r="A542" s="57"/>
      <c r="B542" s="71"/>
      <c r="C542" s="121"/>
      <c r="D542" s="58"/>
      <c r="E542" s="75"/>
      <c r="F542" s="58"/>
      <c r="G542" s="59"/>
      <c r="H542" s="60"/>
      <c r="I542" s="61"/>
      <c r="J542" s="186"/>
      <c r="K542" s="62"/>
      <c r="L542" s="63" t="str">
        <f>IF(ISERROR(VLOOKUP(K542,Eje_Pilar_Prop!$C$2:$E$104,2,FALSE))," ",VLOOKUP(K542,Eje_Pilar_Prop!$C$2:$E$104,2,FALSE))</f>
        <v xml:space="preserve"> </v>
      </c>
      <c r="M542" s="63" t="str">
        <f>IF(ISERROR(VLOOKUP(K542,Eje_Pilar_Prop!$C$2:$E$104,3,FALSE))," ",VLOOKUP(K542,Eje_Pilar_Prop!$C$2:$E$104,3,FALSE))</f>
        <v xml:space="preserve"> </v>
      </c>
      <c r="N542" s="64"/>
      <c r="O542" s="173"/>
      <c r="P542" s="60"/>
      <c r="Q542" s="65"/>
      <c r="R542" s="66"/>
      <c r="S542" s="67"/>
      <c r="T542" s="68"/>
      <c r="U542" s="65"/>
      <c r="V542" s="69">
        <f t="shared" si="67"/>
        <v>0</v>
      </c>
      <c r="W542" s="135"/>
      <c r="X542" s="70"/>
      <c r="Y542" s="70"/>
      <c r="Z542" s="70"/>
      <c r="AA542" s="71"/>
      <c r="AB542" s="71"/>
      <c r="AC542" s="71"/>
      <c r="AD542" s="173"/>
      <c r="AE542" s="136"/>
      <c r="AF542" s="70"/>
      <c r="AG542" s="65"/>
      <c r="AH542" s="57"/>
      <c r="AI542" s="57"/>
      <c r="AJ542" s="57"/>
      <c r="AK542" s="57"/>
      <c r="AL542" s="72" t="str">
        <f t="shared" ref="AL542:AL594" si="74">IF(ISERROR(W542/V542),"-",(W542/V542))</f>
        <v>-</v>
      </c>
      <c r="AN542" s="112">
        <f>IF(SUMPRODUCT((A$14:A542=A542)*(B$14:B542=B542)*(D$14:D542=D542))&gt;1,0,1)</f>
        <v>0</v>
      </c>
      <c r="AO542" s="73">
        <f t="shared" si="70"/>
        <v>1</v>
      </c>
      <c r="AP542" s="73">
        <f t="shared" si="71"/>
        <v>1</v>
      </c>
      <c r="AQ542" s="74">
        <f>IF(ISBLANK(G542),1,IFERROR(VLOOKUP(G542,Tipo!$C$12:$C$27,1,FALSE),"NO"))</f>
        <v>1</v>
      </c>
      <c r="AR542" s="73">
        <f t="shared" si="72"/>
        <v>1</v>
      </c>
      <c r="AS542" s="73">
        <f>IF(ISBLANK(K542),1,IFERROR(VLOOKUP(K542,Eje_Pilar_Prop!C524:C625,1,FALSE),"NO"))</f>
        <v>1</v>
      </c>
      <c r="AT542" s="73">
        <f t="shared" si="69"/>
        <v>1</v>
      </c>
      <c r="AU542" s="38">
        <f t="shared" si="73"/>
        <v>1</v>
      </c>
      <c r="AV542" s="73">
        <f t="shared" si="68"/>
        <v>1</v>
      </c>
    </row>
    <row r="543" spans="1:48" ht="45" customHeight="1">
      <c r="A543" s="57"/>
      <c r="B543" s="71"/>
      <c r="C543" s="121"/>
      <c r="D543" s="58"/>
      <c r="E543" s="75"/>
      <c r="F543" s="58"/>
      <c r="G543" s="59"/>
      <c r="H543" s="60"/>
      <c r="I543" s="61"/>
      <c r="J543" s="186"/>
      <c r="K543" s="62"/>
      <c r="L543" s="63" t="str">
        <f>IF(ISERROR(VLOOKUP(K543,Eje_Pilar_Prop!$C$2:$E$104,2,FALSE))," ",VLOOKUP(K543,Eje_Pilar_Prop!$C$2:$E$104,2,FALSE))</f>
        <v xml:space="preserve"> </v>
      </c>
      <c r="M543" s="63" t="str">
        <f>IF(ISERROR(VLOOKUP(K543,Eje_Pilar_Prop!$C$2:$E$104,3,FALSE))," ",VLOOKUP(K543,Eje_Pilar_Prop!$C$2:$E$104,3,FALSE))</f>
        <v xml:space="preserve"> </v>
      </c>
      <c r="N543" s="64"/>
      <c r="O543" s="173"/>
      <c r="P543" s="60"/>
      <c r="Q543" s="65"/>
      <c r="R543" s="66"/>
      <c r="S543" s="67"/>
      <c r="T543" s="68"/>
      <c r="U543" s="65"/>
      <c r="V543" s="69">
        <f t="shared" ref="V543:V594" si="75">+Q543+S543+U543</f>
        <v>0</v>
      </c>
      <c r="W543" s="135"/>
      <c r="X543" s="70"/>
      <c r="Y543" s="70"/>
      <c r="Z543" s="70"/>
      <c r="AA543" s="71"/>
      <c r="AB543" s="71"/>
      <c r="AC543" s="71"/>
      <c r="AD543" s="173"/>
      <c r="AE543" s="136"/>
      <c r="AF543" s="70"/>
      <c r="AG543" s="65"/>
      <c r="AH543" s="57"/>
      <c r="AI543" s="57"/>
      <c r="AJ543" s="57"/>
      <c r="AK543" s="57"/>
      <c r="AL543" s="72" t="str">
        <f t="shared" si="74"/>
        <v>-</v>
      </c>
      <c r="AN543" s="112">
        <f>IF(SUMPRODUCT((A$14:A543=A543)*(B$14:B543=B543)*(D$14:D543=D543))&gt;1,0,1)</f>
        <v>0</v>
      </c>
      <c r="AO543" s="73">
        <f t="shared" si="70"/>
        <v>1</v>
      </c>
      <c r="AP543" s="73">
        <f t="shared" si="71"/>
        <v>1</v>
      </c>
      <c r="AQ543" s="74">
        <f>IF(ISBLANK(G543),1,IFERROR(VLOOKUP(G543,Tipo!$C$12:$C$27,1,FALSE),"NO"))</f>
        <v>1</v>
      </c>
      <c r="AR543" s="73">
        <f t="shared" si="72"/>
        <v>1</v>
      </c>
      <c r="AS543" s="73">
        <f>IF(ISBLANK(K543),1,IFERROR(VLOOKUP(K543,Eje_Pilar_Prop!C525:C626,1,FALSE),"NO"))</f>
        <v>1</v>
      </c>
      <c r="AT543" s="73">
        <f t="shared" si="69"/>
        <v>1</v>
      </c>
      <c r="AU543" s="38">
        <f t="shared" si="73"/>
        <v>1</v>
      </c>
      <c r="AV543" s="73">
        <f t="shared" si="68"/>
        <v>1</v>
      </c>
    </row>
    <row r="544" spans="1:48" ht="45" customHeight="1">
      <c r="A544" s="57"/>
      <c r="B544" s="71"/>
      <c r="C544" s="121"/>
      <c r="D544" s="58"/>
      <c r="E544" s="75"/>
      <c r="F544" s="58"/>
      <c r="G544" s="59"/>
      <c r="H544" s="60"/>
      <c r="I544" s="61"/>
      <c r="J544" s="186"/>
      <c r="K544" s="62"/>
      <c r="L544" s="63" t="str">
        <f>IF(ISERROR(VLOOKUP(K544,Eje_Pilar_Prop!$C$2:$E$104,2,FALSE))," ",VLOOKUP(K544,Eje_Pilar_Prop!$C$2:$E$104,2,FALSE))</f>
        <v xml:space="preserve"> </v>
      </c>
      <c r="M544" s="63" t="str">
        <f>IF(ISERROR(VLOOKUP(K544,Eje_Pilar_Prop!$C$2:$E$104,3,FALSE))," ",VLOOKUP(K544,Eje_Pilar_Prop!$C$2:$E$104,3,FALSE))</f>
        <v xml:space="preserve"> </v>
      </c>
      <c r="N544" s="64"/>
      <c r="O544" s="173"/>
      <c r="P544" s="60"/>
      <c r="Q544" s="65"/>
      <c r="R544" s="66"/>
      <c r="S544" s="67"/>
      <c r="T544" s="68"/>
      <c r="U544" s="65"/>
      <c r="V544" s="69">
        <f t="shared" si="75"/>
        <v>0</v>
      </c>
      <c r="W544" s="135"/>
      <c r="X544" s="70"/>
      <c r="Y544" s="70"/>
      <c r="Z544" s="70"/>
      <c r="AA544" s="71"/>
      <c r="AB544" s="71"/>
      <c r="AC544" s="71"/>
      <c r="AD544" s="173"/>
      <c r="AE544" s="136"/>
      <c r="AF544" s="70"/>
      <c r="AG544" s="65"/>
      <c r="AH544" s="57"/>
      <c r="AI544" s="57"/>
      <c r="AJ544" s="57"/>
      <c r="AK544" s="57"/>
      <c r="AL544" s="72" t="str">
        <f t="shared" si="74"/>
        <v>-</v>
      </c>
      <c r="AN544" s="112">
        <f>IF(SUMPRODUCT((A$14:A544=A544)*(B$14:B544=B544)*(D$14:D544=D544))&gt;1,0,1)</f>
        <v>0</v>
      </c>
      <c r="AO544" s="73">
        <f t="shared" si="70"/>
        <v>1</v>
      </c>
      <c r="AP544" s="73">
        <f t="shared" si="71"/>
        <v>1</v>
      </c>
      <c r="AQ544" s="74">
        <f>IF(ISBLANK(G544),1,IFERROR(VLOOKUP(G544,Tipo!$C$12:$C$27,1,FALSE),"NO"))</f>
        <v>1</v>
      </c>
      <c r="AR544" s="73">
        <f t="shared" si="72"/>
        <v>1</v>
      </c>
      <c r="AS544" s="73">
        <f>IF(ISBLANK(K544),1,IFERROR(VLOOKUP(K544,Eje_Pilar_Prop!C526:C627,1,FALSE),"NO"))</f>
        <v>1</v>
      </c>
      <c r="AT544" s="73">
        <f t="shared" si="69"/>
        <v>1</v>
      </c>
      <c r="AU544" s="38">
        <f t="shared" si="73"/>
        <v>1</v>
      </c>
      <c r="AV544" s="73">
        <f t="shared" si="68"/>
        <v>1</v>
      </c>
    </row>
    <row r="545" spans="1:48" ht="45" customHeight="1">
      <c r="A545" s="57"/>
      <c r="B545" s="71"/>
      <c r="C545" s="121"/>
      <c r="D545" s="58"/>
      <c r="E545" s="75"/>
      <c r="F545" s="58"/>
      <c r="G545" s="59"/>
      <c r="H545" s="60"/>
      <c r="I545" s="61"/>
      <c r="J545" s="186"/>
      <c r="K545" s="62"/>
      <c r="L545" s="63" t="str">
        <f>IF(ISERROR(VLOOKUP(K545,Eje_Pilar_Prop!$C$2:$E$104,2,FALSE))," ",VLOOKUP(K545,Eje_Pilar_Prop!$C$2:$E$104,2,FALSE))</f>
        <v xml:space="preserve"> </v>
      </c>
      <c r="M545" s="63" t="str">
        <f>IF(ISERROR(VLOOKUP(K545,Eje_Pilar_Prop!$C$2:$E$104,3,FALSE))," ",VLOOKUP(K545,Eje_Pilar_Prop!$C$2:$E$104,3,FALSE))</f>
        <v xml:space="preserve"> </v>
      </c>
      <c r="N545" s="64"/>
      <c r="O545" s="173"/>
      <c r="P545" s="60"/>
      <c r="Q545" s="65"/>
      <c r="R545" s="66"/>
      <c r="S545" s="67"/>
      <c r="T545" s="68"/>
      <c r="U545" s="65"/>
      <c r="V545" s="69">
        <f t="shared" si="75"/>
        <v>0</v>
      </c>
      <c r="W545" s="135"/>
      <c r="X545" s="70"/>
      <c r="Y545" s="70"/>
      <c r="Z545" s="70"/>
      <c r="AA545" s="71"/>
      <c r="AB545" s="71"/>
      <c r="AC545" s="71"/>
      <c r="AD545" s="173"/>
      <c r="AE545" s="136"/>
      <c r="AF545" s="70"/>
      <c r="AG545" s="65"/>
      <c r="AH545" s="57"/>
      <c r="AI545" s="57"/>
      <c r="AJ545" s="57"/>
      <c r="AK545" s="57"/>
      <c r="AL545" s="72" t="str">
        <f t="shared" si="74"/>
        <v>-</v>
      </c>
      <c r="AN545" s="112">
        <f>IF(SUMPRODUCT((A$14:A545=A545)*(B$14:B545=B545)*(D$14:D545=D545))&gt;1,0,1)</f>
        <v>0</v>
      </c>
      <c r="AO545" s="73">
        <f t="shared" si="70"/>
        <v>1</v>
      </c>
      <c r="AP545" s="73">
        <f t="shared" si="71"/>
        <v>1</v>
      </c>
      <c r="AQ545" s="74">
        <f>IF(ISBLANK(G545),1,IFERROR(VLOOKUP(G545,Tipo!$C$12:$C$27,1,FALSE),"NO"))</f>
        <v>1</v>
      </c>
      <c r="AR545" s="73">
        <f t="shared" si="72"/>
        <v>1</v>
      </c>
      <c r="AS545" s="73">
        <f>IF(ISBLANK(K545),1,IFERROR(VLOOKUP(K545,Eje_Pilar_Prop!C527:C628,1,FALSE),"NO"))</f>
        <v>1</v>
      </c>
      <c r="AT545" s="73">
        <f t="shared" si="69"/>
        <v>1</v>
      </c>
      <c r="AU545" s="38">
        <f t="shared" si="73"/>
        <v>1</v>
      </c>
      <c r="AV545" s="73">
        <f t="shared" si="68"/>
        <v>1</v>
      </c>
    </row>
    <row r="546" spans="1:48" ht="45" customHeight="1">
      <c r="A546" s="57"/>
      <c r="B546" s="71"/>
      <c r="C546" s="121"/>
      <c r="D546" s="58"/>
      <c r="E546" s="75"/>
      <c r="F546" s="58"/>
      <c r="G546" s="59"/>
      <c r="H546" s="60"/>
      <c r="I546" s="61"/>
      <c r="J546" s="186"/>
      <c r="K546" s="62"/>
      <c r="L546" s="63" t="str">
        <f>IF(ISERROR(VLOOKUP(K546,Eje_Pilar_Prop!$C$2:$E$104,2,FALSE))," ",VLOOKUP(K546,Eje_Pilar_Prop!$C$2:$E$104,2,FALSE))</f>
        <v xml:space="preserve"> </v>
      </c>
      <c r="M546" s="63" t="str">
        <f>IF(ISERROR(VLOOKUP(K546,Eje_Pilar_Prop!$C$2:$E$104,3,FALSE))," ",VLOOKUP(K546,Eje_Pilar_Prop!$C$2:$E$104,3,FALSE))</f>
        <v xml:space="preserve"> </v>
      </c>
      <c r="N546" s="64"/>
      <c r="O546" s="173"/>
      <c r="P546" s="60"/>
      <c r="Q546" s="65"/>
      <c r="R546" s="66"/>
      <c r="S546" s="67"/>
      <c r="T546" s="68"/>
      <c r="U546" s="65"/>
      <c r="V546" s="69">
        <f t="shared" si="75"/>
        <v>0</v>
      </c>
      <c r="W546" s="135"/>
      <c r="X546" s="70"/>
      <c r="Y546" s="70"/>
      <c r="Z546" s="70"/>
      <c r="AA546" s="71"/>
      <c r="AB546" s="71"/>
      <c r="AC546" s="71"/>
      <c r="AD546" s="173"/>
      <c r="AE546" s="136"/>
      <c r="AF546" s="70"/>
      <c r="AG546" s="65"/>
      <c r="AH546" s="57"/>
      <c r="AI546" s="57"/>
      <c r="AJ546" s="57"/>
      <c r="AK546" s="57"/>
      <c r="AL546" s="72" t="str">
        <f t="shared" si="74"/>
        <v>-</v>
      </c>
      <c r="AN546" s="112">
        <f>IF(SUMPRODUCT((A$14:A546=A546)*(B$14:B546=B546)*(D$14:D546=D546))&gt;1,0,1)</f>
        <v>0</v>
      </c>
      <c r="AO546" s="73">
        <f t="shared" si="70"/>
        <v>1</v>
      </c>
      <c r="AP546" s="73">
        <f t="shared" si="71"/>
        <v>1</v>
      </c>
      <c r="AQ546" s="74">
        <f>IF(ISBLANK(G546),1,IFERROR(VLOOKUP(G546,Tipo!$C$12:$C$27,1,FALSE),"NO"))</f>
        <v>1</v>
      </c>
      <c r="AR546" s="73">
        <f t="shared" si="72"/>
        <v>1</v>
      </c>
      <c r="AS546" s="73">
        <f>IF(ISBLANK(K546),1,IFERROR(VLOOKUP(K546,Eje_Pilar_Prop!C528:C629,1,FALSE),"NO"))</f>
        <v>1</v>
      </c>
      <c r="AT546" s="73">
        <f t="shared" si="69"/>
        <v>1</v>
      </c>
      <c r="AU546" s="38">
        <f t="shared" si="73"/>
        <v>1</v>
      </c>
      <c r="AV546" s="73">
        <f t="shared" si="68"/>
        <v>1</v>
      </c>
    </row>
    <row r="547" spans="1:48" ht="45" customHeight="1">
      <c r="A547" s="57"/>
      <c r="B547" s="71"/>
      <c r="C547" s="121"/>
      <c r="D547" s="58"/>
      <c r="E547" s="75"/>
      <c r="F547" s="58"/>
      <c r="G547" s="59"/>
      <c r="H547" s="60"/>
      <c r="I547" s="61"/>
      <c r="J547" s="186"/>
      <c r="K547" s="62"/>
      <c r="L547" s="63" t="str">
        <f>IF(ISERROR(VLOOKUP(K547,Eje_Pilar_Prop!$C$2:$E$104,2,FALSE))," ",VLOOKUP(K547,Eje_Pilar_Prop!$C$2:$E$104,2,FALSE))</f>
        <v xml:space="preserve"> </v>
      </c>
      <c r="M547" s="63" t="str">
        <f>IF(ISERROR(VLOOKUP(K547,Eje_Pilar_Prop!$C$2:$E$104,3,FALSE))," ",VLOOKUP(K547,Eje_Pilar_Prop!$C$2:$E$104,3,FALSE))</f>
        <v xml:space="preserve"> </v>
      </c>
      <c r="N547" s="64"/>
      <c r="O547" s="173"/>
      <c r="P547" s="60"/>
      <c r="Q547" s="65"/>
      <c r="R547" s="66"/>
      <c r="S547" s="67"/>
      <c r="T547" s="68"/>
      <c r="U547" s="65"/>
      <c r="V547" s="69">
        <f t="shared" si="75"/>
        <v>0</v>
      </c>
      <c r="W547" s="135"/>
      <c r="X547" s="70"/>
      <c r="Y547" s="70"/>
      <c r="Z547" s="70"/>
      <c r="AA547" s="71"/>
      <c r="AB547" s="71"/>
      <c r="AC547" s="71"/>
      <c r="AD547" s="173"/>
      <c r="AE547" s="136"/>
      <c r="AF547" s="70"/>
      <c r="AG547" s="65"/>
      <c r="AH547" s="57"/>
      <c r="AI547" s="57"/>
      <c r="AJ547" s="57"/>
      <c r="AK547" s="57"/>
      <c r="AL547" s="72" t="str">
        <f t="shared" si="74"/>
        <v>-</v>
      </c>
      <c r="AN547" s="112">
        <f>IF(SUMPRODUCT((A$14:A547=A547)*(B$14:B547=B547)*(D$14:D547=D547))&gt;1,0,1)</f>
        <v>0</v>
      </c>
      <c r="AO547" s="73">
        <f t="shared" si="70"/>
        <v>1</v>
      </c>
      <c r="AP547" s="73">
        <f t="shared" si="71"/>
        <v>1</v>
      </c>
      <c r="AQ547" s="74">
        <f>IF(ISBLANK(G547),1,IFERROR(VLOOKUP(G547,Tipo!$C$12:$C$27,1,FALSE),"NO"))</f>
        <v>1</v>
      </c>
      <c r="AR547" s="73">
        <f t="shared" si="72"/>
        <v>1</v>
      </c>
      <c r="AS547" s="73">
        <f>IF(ISBLANK(K547),1,IFERROR(VLOOKUP(K547,Eje_Pilar_Prop!C529:C630,1,FALSE),"NO"))</f>
        <v>1</v>
      </c>
      <c r="AT547" s="73">
        <f t="shared" si="69"/>
        <v>1</v>
      </c>
      <c r="AU547" s="38">
        <f t="shared" si="73"/>
        <v>1</v>
      </c>
      <c r="AV547" s="73">
        <f t="shared" si="68"/>
        <v>1</v>
      </c>
    </row>
    <row r="548" spans="1:48" ht="45" customHeight="1">
      <c r="A548" s="57"/>
      <c r="B548" s="71"/>
      <c r="C548" s="121"/>
      <c r="D548" s="58"/>
      <c r="E548" s="75"/>
      <c r="F548" s="58"/>
      <c r="G548" s="59"/>
      <c r="H548" s="60"/>
      <c r="I548" s="61"/>
      <c r="J548" s="186"/>
      <c r="K548" s="62"/>
      <c r="L548" s="63" t="str">
        <f>IF(ISERROR(VLOOKUP(K548,Eje_Pilar_Prop!$C$2:$E$104,2,FALSE))," ",VLOOKUP(K548,Eje_Pilar_Prop!$C$2:$E$104,2,FALSE))</f>
        <v xml:space="preserve"> </v>
      </c>
      <c r="M548" s="63" t="str">
        <f>IF(ISERROR(VLOOKUP(K548,Eje_Pilar_Prop!$C$2:$E$104,3,FALSE))," ",VLOOKUP(K548,Eje_Pilar_Prop!$C$2:$E$104,3,FALSE))</f>
        <v xml:space="preserve"> </v>
      </c>
      <c r="N548" s="64"/>
      <c r="O548" s="173"/>
      <c r="P548" s="60"/>
      <c r="Q548" s="65"/>
      <c r="R548" s="66"/>
      <c r="S548" s="67"/>
      <c r="T548" s="68"/>
      <c r="U548" s="65"/>
      <c r="V548" s="69">
        <f t="shared" si="75"/>
        <v>0</v>
      </c>
      <c r="W548" s="135"/>
      <c r="X548" s="70"/>
      <c r="Y548" s="70"/>
      <c r="Z548" s="70"/>
      <c r="AA548" s="71"/>
      <c r="AB548" s="71"/>
      <c r="AC548" s="71"/>
      <c r="AD548" s="173"/>
      <c r="AE548" s="136"/>
      <c r="AF548" s="70"/>
      <c r="AG548" s="65"/>
      <c r="AH548" s="57"/>
      <c r="AI548" s="57"/>
      <c r="AJ548" s="57"/>
      <c r="AK548" s="57"/>
      <c r="AL548" s="72" t="str">
        <f t="shared" si="74"/>
        <v>-</v>
      </c>
      <c r="AN548" s="112">
        <f>IF(SUMPRODUCT((A$14:A548=A548)*(B$14:B548=B548)*(D$14:D548=D548))&gt;1,0,1)</f>
        <v>0</v>
      </c>
      <c r="AO548" s="73">
        <f t="shared" si="70"/>
        <v>1</v>
      </c>
      <c r="AP548" s="73">
        <f t="shared" si="71"/>
        <v>1</v>
      </c>
      <c r="AQ548" s="74">
        <f>IF(ISBLANK(G548),1,IFERROR(VLOOKUP(G548,Tipo!$C$12:$C$27,1,FALSE),"NO"))</f>
        <v>1</v>
      </c>
      <c r="AR548" s="73">
        <f t="shared" si="72"/>
        <v>1</v>
      </c>
      <c r="AS548" s="73">
        <f>IF(ISBLANK(K548),1,IFERROR(VLOOKUP(K548,Eje_Pilar_Prop!C530:C631,1,FALSE),"NO"))</f>
        <v>1</v>
      </c>
      <c r="AT548" s="73">
        <f t="shared" si="69"/>
        <v>1</v>
      </c>
      <c r="AU548" s="38">
        <f t="shared" si="73"/>
        <v>1</v>
      </c>
      <c r="AV548" s="73">
        <f t="shared" si="68"/>
        <v>1</v>
      </c>
    </row>
    <row r="549" spans="1:48" ht="45" customHeight="1">
      <c r="A549" s="57"/>
      <c r="B549" s="71"/>
      <c r="C549" s="121"/>
      <c r="D549" s="58"/>
      <c r="E549" s="75"/>
      <c r="F549" s="58"/>
      <c r="G549" s="59"/>
      <c r="H549" s="60"/>
      <c r="I549" s="61"/>
      <c r="J549" s="186"/>
      <c r="K549" s="62"/>
      <c r="L549" s="63" t="str">
        <f>IF(ISERROR(VLOOKUP(K549,Eje_Pilar_Prop!$C$2:$E$104,2,FALSE))," ",VLOOKUP(K549,Eje_Pilar_Prop!$C$2:$E$104,2,FALSE))</f>
        <v xml:space="preserve"> </v>
      </c>
      <c r="M549" s="63" t="str">
        <f>IF(ISERROR(VLOOKUP(K549,Eje_Pilar_Prop!$C$2:$E$104,3,FALSE))," ",VLOOKUP(K549,Eje_Pilar_Prop!$C$2:$E$104,3,FALSE))</f>
        <v xml:space="preserve"> </v>
      </c>
      <c r="N549" s="64"/>
      <c r="O549" s="173"/>
      <c r="P549" s="60"/>
      <c r="Q549" s="65"/>
      <c r="R549" s="66"/>
      <c r="S549" s="67"/>
      <c r="T549" s="68"/>
      <c r="U549" s="65"/>
      <c r="V549" s="69">
        <f t="shared" si="75"/>
        <v>0</v>
      </c>
      <c r="W549" s="135"/>
      <c r="X549" s="70"/>
      <c r="Y549" s="70"/>
      <c r="Z549" s="70"/>
      <c r="AA549" s="71"/>
      <c r="AB549" s="71"/>
      <c r="AC549" s="71"/>
      <c r="AD549" s="173"/>
      <c r="AE549" s="136"/>
      <c r="AF549" s="70"/>
      <c r="AG549" s="65"/>
      <c r="AH549" s="57"/>
      <c r="AI549" s="57"/>
      <c r="AJ549" s="57"/>
      <c r="AK549" s="57"/>
      <c r="AL549" s="72" t="str">
        <f t="shared" si="74"/>
        <v>-</v>
      </c>
      <c r="AN549" s="112">
        <f>IF(SUMPRODUCT((A$14:A549=A549)*(B$14:B549=B549)*(D$14:D549=D549))&gt;1,0,1)</f>
        <v>0</v>
      </c>
      <c r="AO549" s="73">
        <f t="shared" si="70"/>
        <v>1</v>
      </c>
      <c r="AP549" s="73">
        <f t="shared" si="71"/>
        <v>1</v>
      </c>
      <c r="AQ549" s="74">
        <f>IF(ISBLANK(G549),1,IFERROR(VLOOKUP(G549,Tipo!$C$12:$C$27,1,FALSE),"NO"))</f>
        <v>1</v>
      </c>
      <c r="AR549" s="73">
        <f t="shared" si="72"/>
        <v>1</v>
      </c>
      <c r="AS549" s="73">
        <f>IF(ISBLANK(K549),1,IFERROR(VLOOKUP(K549,Eje_Pilar_Prop!C531:C632,1,FALSE),"NO"))</f>
        <v>1</v>
      </c>
      <c r="AT549" s="73">
        <f t="shared" si="69"/>
        <v>1</v>
      </c>
      <c r="AU549" s="38">
        <f t="shared" si="73"/>
        <v>1</v>
      </c>
      <c r="AV549" s="73">
        <f t="shared" si="68"/>
        <v>1</v>
      </c>
    </row>
    <row r="550" spans="1:48" ht="45" customHeight="1">
      <c r="A550" s="57"/>
      <c r="B550" s="71"/>
      <c r="C550" s="121"/>
      <c r="D550" s="58"/>
      <c r="E550" s="75"/>
      <c r="F550" s="58"/>
      <c r="G550" s="59"/>
      <c r="H550" s="60"/>
      <c r="I550" s="61"/>
      <c r="J550" s="186"/>
      <c r="K550" s="62"/>
      <c r="L550" s="63" t="str">
        <f>IF(ISERROR(VLOOKUP(K550,Eje_Pilar_Prop!$C$2:$E$104,2,FALSE))," ",VLOOKUP(K550,Eje_Pilar_Prop!$C$2:$E$104,2,FALSE))</f>
        <v xml:space="preserve"> </v>
      </c>
      <c r="M550" s="63" t="str">
        <f>IF(ISERROR(VLOOKUP(K550,Eje_Pilar_Prop!$C$2:$E$104,3,FALSE))," ",VLOOKUP(K550,Eje_Pilar_Prop!$C$2:$E$104,3,FALSE))</f>
        <v xml:space="preserve"> </v>
      </c>
      <c r="N550" s="64"/>
      <c r="O550" s="173"/>
      <c r="P550" s="60"/>
      <c r="Q550" s="65"/>
      <c r="R550" s="66"/>
      <c r="S550" s="67"/>
      <c r="T550" s="68"/>
      <c r="U550" s="65"/>
      <c r="V550" s="69">
        <f t="shared" si="75"/>
        <v>0</v>
      </c>
      <c r="W550" s="135"/>
      <c r="X550" s="70"/>
      <c r="Y550" s="70"/>
      <c r="Z550" s="70"/>
      <c r="AA550" s="71"/>
      <c r="AB550" s="71"/>
      <c r="AC550" s="71"/>
      <c r="AD550" s="173"/>
      <c r="AE550" s="136"/>
      <c r="AF550" s="70"/>
      <c r="AG550" s="65"/>
      <c r="AH550" s="57"/>
      <c r="AI550" s="57"/>
      <c r="AJ550" s="57"/>
      <c r="AK550" s="57"/>
      <c r="AL550" s="72" t="str">
        <f t="shared" si="74"/>
        <v>-</v>
      </c>
      <c r="AN550" s="112">
        <f>IF(SUMPRODUCT((A$14:A550=A550)*(B$14:B550=B550)*(D$14:D550=D550))&gt;1,0,1)</f>
        <v>0</v>
      </c>
      <c r="AO550" s="73">
        <f t="shared" si="70"/>
        <v>1</v>
      </c>
      <c r="AP550" s="73">
        <f t="shared" si="71"/>
        <v>1</v>
      </c>
      <c r="AQ550" s="74">
        <f>IF(ISBLANK(G550),1,IFERROR(VLOOKUP(G550,Tipo!$C$12:$C$27,1,FALSE),"NO"))</f>
        <v>1</v>
      </c>
      <c r="AR550" s="73">
        <f t="shared" si="72"/>
        <v>1</v>
      </c>
      <c r="AS550" s="73">
        <f>IF(ISBLANK(K550),1,IFERROR(VLOOKUP(K550,Eje_Pilar_Prop!C532:C633,1,FALSE),"NO"))</f>
        <v>1</v>
      </c>
      <c r="AT550" s="73">
        <f t="shared" si="69"/>
        <v>1</v>
      </c>
      <c r="AU550" s="38">
        <f t="shared" si="73"/>
        <v>1</v>
      </c>
      <c r="AV550" s="73">
        <f t="shared" si="68"/>
        <v>1</v>
      </c>
    </row>
    <row r="551" spans="1:48" ht="45" customHeight="1">
      <c r="A551" s="57"/>
      <c r="B551" s="71"/>
      <c r="C551" s="121"/>
      <c r="D551" s="58"/>
      <c r="E551" s="75"/>
      <c r="F551" s="58"/>
      <c r="G551" s="59"/>
      <c r="H551" s="60"/>
      <c r="I551" s="61"/>
      <c r="J551" s="186"/>
      <c r="K551" s="62"/>
      <c r="L551" s="63" t="str">
        <f>IF(ISERROR(VLOOKUP(K551,Eje_Pilar_Prop!$C$2:$E$104,2,FALSE))," ",VLOOKUP(K551,Eje_Pilar_Prop!$C$2:$E$104,2,FALSE))</f>
        <v xml:space="preserve"> </v>
      </c>
      <c r="M551" s="63" t="str">
        <f>IF(ISERROR(VLOOKUP(K551,Eje_Pilar_Prop!$C$2:$E$104,3,FALSE))," ",VLOOKUP(K551,Eje_Pilar_Prop!$C$2:$E$104,3,FALSE))</f>
        <v xml:space="preserve"> </v>
      </c>
      <c r="N551" s="64"/>
      <c r="O551" s="173"/>
      <c r="P551" s="60"/>
      <c r="Q551" s="65"/>
      <c r="R551" s="66"/>
      <c r="S551" s="67"/>
      <c r="T551" s="68"/>
      <c r="U551" s="65"/>
      <c r="V551" s="69">
        <f t="shared" si="75"/>
        <v>0</v>
      </c>
      <c r="W551" s="135"/>
      <c r="X551" s="70"/>
      <c r="Y551" s="70"/>
      <c r="Z551" s="70"/>
      <c r="AA551" s="71"/>
      <c r="AB551" s="71"/>
      <c r="AC551" s="71"/>
      <c r="AD551" s="173"/>
      <c r="AE551" s="136"/>
      <c r="AF551" s="70"/>
      <c r="AG551" s="65"/>
      <c r="AH551" s="57"/>
      <c r="AI551" s="57"/>
      <c r="AJ551" s="57"/>
      <c r="AK551" s="57"/>
      <c r="AL551" s="72" t="str">
        <f t="shared" si="74"/>
        <v>-</v>
      </c>
      <c r="AN551" s="112">
        <f>IF(SUMPRODUCT((A$14:A551=A551)*(B$14:B551=B551)*(D$14:D551=D551))&gt;1,0,1)</f>
        <v>0</v>
      </c>
      <c r="AO551" s="73">
        <f t="shared" si="70"/>
        <v>1</v>
      </c>
      <c r="AP551" s="73">
        <f t="shared" si="71"/>
        <v>1</v>
      </c>
      <c r="AQ551" s="74">
        <f>IF(ISBLANK(G551),1,IFERROR(VLOOKUP(G551,Tipo!$C$12:$C$27,1,FALSE),"NO"))</f>
        <v>1</v>
      </c>
      <c r="AR551" s="73">
        <f t="shared" si="72"/>
        <v>1</v>
      </c>
      <c r="AS551" s="73">
        <f>IF(ISBLANK(K551),1,IFERROR(VLOOKUP(K551,Eje_Pilar_Prop!C533:C634,1,FALSE),"NO"))</f>
        <v>1</v>
      </c>
      <c r="AT551" s="73">
        <f t="shared" si="69"/>
        <v>1</v>
      </c>
      <c r="AU551" s="38">
        <f t="shared" si="73"/>
        <v>1</v>
      </c>
      <c r="AV551" s="73">
        <f t="shared" si="68"/>
        <v>1</v>
      </c>
    </row>
    <row r="552" spans="1:48" ht="45" customHeight="1">
      <c r="A552" s="57"/>
      <c r="B552" s="71"/>
      <c r="C552" s="121"/>
      <c r="D552" s="58"/>
      <c r="E552" s="75"/>
      <c r="F552" s="58"/>
      <c r="G552" s="59"/>
      <c r="H552" s="60"/>
      <c r="I552" s="61"/>
      <c r="J552" s="186"/>
      <c r="K552" s="62"/>
      <c r="L552" s="63" t="str">
        <f>IF(ISERROR(VLOOKUP(K552,Eje_Pilar_Prop!$C$2:$E$104,2,FALSE))," ",VLOOKUP(K552,Eje_Pilar_Prop!$C$2:$E$104,2,FALSE))</f>
        <v xml:space="preserve"> </v>
      </c>
      <c r="M552" s="63" t="str">
        <f>IF(ISERROR(VLOOKUP(K552,Eje_Pilar_Prop!$C$2:$E$104,3,FALSE))," ",VLOOKUP(K552,Eje_Pilar_Prop!$C$2:$E$104,3,FALSE))</f>
        <v xml:space="preserve"> </v>
      </c>
      <c r="N552" s="64"/>
      <c r="O552" s="173"/>
      <c r="P552" s="60"/>
      <c r="Q552" s="65"/>
      <c r="R552" s="66"/>
      <c r="S552" s="67"/>
      <c r="T552" s="68"/>
      <c r="U552" s="65"/>
      <c r="V552" s="69">
        <f t="shared" si="75"/>
        <v>0</v>
      </c>
      <c r="W552" s="135"/>
      <c r="X552" s="70"/>
      <c r="Y552" s="70"/>
      <c r="Z552" s="70"/>
      <c r="AA552" s="71"/>
      <c r="AB552" s="71"/>
      <c r="AC552" s="71"/>
      <c r="AD552" s="173"/>
      <c r="AE552" s="136"/>
      <c r="AF552" s="70"/>
      <c r="AG552" s="65"/>
      <c r="AH552" s="57"/>
      <c r="AI552" s="57"/>
      <c r="AJ552" s="57"/>
      <c r="AK552" s="57"/>
      <c r="AL552" s="72" t="str">
        <f t="shared" si="74"/>
        <v>-</v>
      </c>
      <c r="AN552" s="112">
        <f>IF(SUMPRODUCT((A$14:A552=A552)*(B$14:B552=B552)*(D$14:D552=D552))&gt;1,0,1)</f>
        <v>0</v>
      </c>
      <c r="AO552" s="73">
        <f t="shared" si="70"/>
        <v>1</v>
      </c>
      <c r="AP552" s="73">
        <f t="shared" si="71"/>
        <v>1</v>
      </c>
      <c r="AQ552" s="74">
        <f>IF(ISBLANK(G552),1,IFERROR(VLOOKUP(G552,Tipo!$C$12:$C$27,1,FALSE),"NO"))</f>
        <v>1</v>
      </c>
      <c r="AR552" s="73">
        <f t="shared" si="72"/>
        <v>1</v>
      </c>
      <c r="AS552" s="73">
        <f>IF(ISBLANK(K552),1,IFERROR(VLOOKUP(K552,Eje_Pilar_Prop!C534:C635,1,FALSE),"NO"))</f>
        <v>1</v>
      </c>
      <c r="AT552" s="73">
        <f t="shared" si="69"/>
        <v>1</v>
      </c>
      <c r="AU552" s="38">
        <f t="shared" si="73"/>
        <v>1</v>
      </c>
      <c r="AV552" s="73">
        <f t="shared" si="68"/>
        <v>1</v>
      </c>
    </row>
    <row r="553" spans="1:48" ht="45" customHeight="1">
      <c r="A553" s="57"/>
      <c r="B553" s="71"/>
      <c r="C553" s="121"/>
      <c r="D553" s="58"/>
      <c r="E553" s="75"/>
      <c r="F553" s="58"/>
      <c r="G553" s="59"/>
      <c r="H553" s="60"/>
      <c r="I553" s="61"/>
      <c r="J553" s="186"/>
      <c r="K553" s="62"/>
      <c r="L553" s="63" t="str">
        <f>IF(ISERROR(VLOOKUP(K553,Eje_Pilar_Prop!$C$2:$E$104,2,FALSE))," ",VLOOKUP(K553,Eje_Pilar_Prop!$C$2:$E$104,2,FALSE))</f>
        <v xml:space="preserve"> </v>
      </c>
      <c r="M553" s="63" t="str">
        <f>IF(ISERROR(VLOOKUP(K553,Eje_Pilar_Prop!$C$2:$E$104,3,FALSE))," ",VLOOKUP(K553,Eje_Pilar_Prop!$C$2:$E$104,3,FALSE))</f>
        <v xml:space="preserve"> </v>
      </c>
      <c r="N553" s="64"/>
      <c r="O553" s="173"/>
      <c r="P553" s="60"/>
      <c r="Q553" s="65"/>
      <c r="R553" s="66"/>
      <c r="S553" s="67"/>
      <c r="T553" s="68"/>
      <c r="U553" s="65"/>
      <c r="V553" s="69">
        <f t="shared" si="75"/>
        <v>0</v>
      </c>
      <c r="W553" s="135"/>
      <c r="X553" s="70"/>
      <c r="Y553" s="70"/>
      <c r="Z553" s="70"/>
      <c r="AA553" s="71"/>
      <c r="AB553" s="71"/>
      <c r="AC553" s="71"/>
      <c r="AD553" s="173"/>
      <c r="AE553" s="136"/>
      <c r="AF553" s="70"/>
      <c r="AG553" s="65"/>
      <c r="AH553" s="57"/>
      <c r="AI553" s="57"/>
      <c r="AJ553" s="57"/>
      <c r="AK553" s="57"/>
      <c r="AL553" s="72" t="str">
        <f t="shared" si="74"/>
        <v>-</v>
      </c>
      <c r="AN553" s="112">
        <f>IF(SUMPRODUCT((A$14:A553=A553)*(B$14:B553=B553)*(D$14:D553=D553))&gt;1,0,1)</f>
        <v>0</v>
      </c>
      <c r="AO553" s="73">
        <f t="shared" si="70"/>
        <v>1</v>
      </c>
      <c r="AP553" s="73">
        <f t="shared" si="71"/>
        <v>1</v>
      </c>
      <c r="AQ553" s="74">
        <f>IF(ISBLANK(G553),1,IFERROR(VLOOKUP(G553,Tipo!$C$12:$C$27,1,FALSE),"NO"))</f>
        <v>1</v>
      </c>
      <c r="AR553" s="73">
        <f t="shared" si="72"/>
        <v>1</v>
      </c>
      <c r="AS553" s="73">
        <f>IF(ISBLANK(K553),1,IFERROR(VLOOKUP(K553,Eje_Pilar_Prop!C535:C636,1,FALSE),"NO"))</f>
        <v>1</v>
      </c>
      <c r="AT553" s="73">
        <f t="shared" si="69"/>
        <v>1</v>
      </c>
      <c r="AU553" s="38">
        <f t="shared" si="73"/>
        <v>1</v>
      </c>
      <c r="AV553" s="73">
        <f t="shared" si="68"/>
        <v>1</v>
      </c>
    </row>
    <row r="554" spans="1:48" ht="45" customHeight="1">
      <c r="A554" s="57"/>
      <c r="B554" s="71"/>
      <c r="C554" s="121"/>
      <c r="D554" s="58"/>
      <c r="E554" s="75"/>
      <c r="F554" s="58"/>
      <c r="G554" s="59"/>
      <c r="H554" s="60"/>
      <c r="I554" s="61"/>
      <c r="J554" s="186"/>
      <c r="K554" s="62"/>
      <c r="L554" s="63" t="str">
        <f>IF(ISERROR(VLOOKUP(K554,Eje_Pilar_Prop!$C$2:$E$104,2,FALSE))," ",VLOOKUP(K554,Eje_Pilar_Prop!$C$2:$E$104,2,FALSE))</f>
        <v xml:space="preserve"> </v>
      </c>
      <c r="M554" s="63" t="str">
        <f>IF(ISERROR(VLOOKUP(K554,Eje_Pilar_Prop!$C$2:$E$104,3,FALSE))," ",VLOOKUP(K554,Eje_Pilar_Prop!$C$2:$E$104,3,FALSE))</f>
        <v xml:space="preserve"> </v>
      </c>
      <c r="N554" s="64"/>
      <c r="O554" s="173"/>
      <c r="P554" s="60"/>
      <c r="Q554" s="65"/>
      <c r="R554" s="66"/>
      <c r="S554" s="67"/>
      <c r="T554" s="68"/>
      <c r="U554" s="65"/>
      <c r="V554" s="69">
        <f t="shared" si="75"/>
        <v>0</v>
      </c>
      <c r="W554" s="135"/>
      <c r="X554" s="70"/>
      <c r="Y554" s="70"/>
      <c r="Z554" s="70"/>
      <c r="AA554" s="71"/>
      <c r="AB554" s="71"/>
      <c r="AC554" s="71"/>
      <c r="AD554" s="173"/>
      <c r="AE554" s="136"/>
      <c r="AF554" s="70"/>
      <c r="AG554" s="65"/>
      <c r="AH554" s="57"/>
      <c r="AI554" s="57"/>
      <c r="AJ554" s="57"/>
      <c r="AK554" s="57"/>
      <c r="AL554" s="72" t="str">
        <f t="shared" si="74"/>
        <v>-</v>
      </c>
      <c r="AN554" s="112">
        <f>IF(SUMPRODUCT((A$14:A554=A554)*(B$14:B554=B554)*(D$14:D554=D554))&gt;1,0,1)</f>
        <v>0</v>
      </c>
      <c r="AO554" s="73">
        <f t="shared" si="70"/>
        <v>1</v>
      </c>
      <c r="AP554" s="73">
        <f t="shared" si="71"/>
        <v>1</v>
      </c>
      <c r="AQ554" s="74">
        <f>IF(ISBLANK(G554),1,IFERROR(VLOOKUP(G554,Tipo!$C$12:$C$27,1,FALSE),"NO"))</f>
        <v>1</v>
      </c>
      <c r="AR554" s="73">
        <f t="shared" si="72"/>
        <v>1</v>
      </c>
      <c r="AS554" s="73">
        <f>IF(ISBLANK(K554),1,IFERROR(VLOOKUP(K554,Eje_Pilar_Prop!C536:C637,1,FALSE),"NO"))</f>
        <v>1</v>
      </c>
      <c r="AT554" s="73">
        <f t="shared" si="69"/>
        <v>1</v>
      </c>
      <c r="AU554" s="38">
        <f t="shared" si="73"/>
        <v>1</v>
      </c>
      <c r="AV554" s="73">
        <f t="shared" si="68"/>
        <v>1</v>
      </c>
    </row>
    <row r="555" spans="1:48" ht="45" customHeight="1">
      <c r="A555" s="57"/>
      <c r="B555" s="71"/>
      <c r="C555" s="121"/>
      <c r="D555" s="58"/>
      <c r="E555" s="75"/>
      <c r="F555" s="58"/>
      <c r="G555" s="59"/>
      <c r="H555" s="60"/>
      <c r="I555" s="61"/>
      <c r="J555" s="186"/>
      <c r="K555" s="62"/>
      <c r="L555" s="63" t="str">
        <f>IF(ISERROR(VLOOKUP(K555,Eje_Pilar_Prop!$C$2:$E$104,2,FALSE))," ",VLOOKUP(K555,Eje_Pilar_Prop!$C$2:$E$104,2,FALSE))</f>
        <v xml:space="preserve"> </v>
      </c>
      <c r="M555" s="63" t="str">
        <f>IF(ISERROR(VLOOKUP(K555,Eje_Pilar_Prop!$C$2:$E$104,3,FALSE))," ",VLOOKUP(K555,Eje_Pilar_Prop!$C$2:$E$104,3,FALSE))</f>
        <v xml:space="preserve"> </v>
      </c>
      <c r="N555" s="64"/>
      <c r="O555" s="173"/>
      <c r="P555" s="60"/>
      <c r="Q555" s="65"/>
      <c r="R555" s="66"/>
      <c r="S555" s="67"/>
      <c r="T555" s="68"/>
      <c r="U555" s="65"/>
      <c r="V555" s="69">
        <f t="shared" si="75"/>
        <v>0</v>
      </c>
      <c r="W555" s="135"/>
      <c r="X555" s="70"/>
      <c r="Y555" s="70"/>
      <c r="Z555" s="70"/>
      <c r="AA555" s="71"/>
      <c r="AB555" s="71"/>
      <c r="AC555" s="71"/>
      <c r="AD555" s="173"/>
      <c r="AE555" s="136"/>
      <c r="AF555" s="70"/>
      <c r="AG555" s="65"/>
      <c r="AH555" s="57"/>
      <c r="AI555" s="57"/>
      <c r="AJ555" s="57"/>
      <c r="AK555" s="57"/>
      <c r="AL555" s="72" t="str">
        <f t="shared" si="74"/>
        <v>-</v>
      </c>
      <c r="AN555" s="112">
        <f>IF(SUMPRODUCT((A$14:A555=A555)*(B$14:B555=B555)*(D$14:D555=D555))&gt;1,0,1)</f>
        <v>0</v>
      </c>
      <c r="AO555" s="73">
        <f t="shared" si="70"/>
        <v>1</v>
      </c>
      <c r="AP555" s="73">
        <f t="shared" si="71"/>
        <v>1</v>
      </c>
      <c r="AQ555" s="74">
        <f>IF(ISBLANK(G555),1,IFERROR(VLOOKUP(G555,Tipo!$C$12:$C$27,1,FALSE),"NO"))</f>
        <v>1</v>
      </c>
      <c r="AR555" s="73">
        <f t="shared" si="72"/>
        <v>1</v>
      </c>
      <c r="AS555" s="73">
        <f>IF(ISBLANK(K555),1,IFERROR(VLOOKUP(K555,Eje_Pilar_Prop!C537:C638,1,FALSE),"NO"))</f>
        <v>1</v>
      </c>
      <c r="AT555" s="73">
        <f t="shared" si="69"/>
        <v>1</v>
      </c>
      <c r="AU555" s="38">
        <f t="shared" si="73"/>
        <v>1</v>
      </c>
      <c r="AV555" s="73">
        <f t="shared" si="68"/>
        <v>1</v>
      </c>
    </row>
    <row r="556" spans="1:48" ht="45" customHeight="1">
      <c r="A556" s="57"/>
      <c r="B556" s="71"/>
      <c r="C556" s="121"/>
      <c r="D556" s="58"/>
      <c r="E556" s="75"/>
      <c r="F556" s="58"/>
      <c r="G556" s="59"/>
      <c r="H556" s="60"/>
      <c r="I556" s="61"/>
      <c r="J556" s="186"/>
      <c r="K556" s="62"/>
      <c r="L556" s="63" t="str">
        <f>IF(ISERROR(VLOOKUP(K556,Eje_Pilar_Prop!$C$2:$E$104,2,FALSE))," ",VLOOKUP(K556,Eje_Pilar_Prop!$C$2:$E$104,2,FALSE))</f>
        <v xml:space="preserve"> </v>
      </c>
      <c r="M556" s="63" t="str">
        <f>IF(ISERROR(VLOOKUP(K556,Eje_Pilar_Prop!$C$2:$E$104,3,FALSE))," ",VLOOKUP(K556,Eje_Pilar_Prop!$C$2:$E$104,3,FALSE))</f>
        <v xml:space="preserve"> </v>
      </c>
      <c r="N556" s="64"/>
      <c r="O556" s="173"/>
      <c r="P556" s="60"/>
      <c r="Q556" s="65"/>
      <c r="R556" s="66"/>
      <c r="S556" s="67"/>
      <c r="T556" s="68"/>
      <c r="U556" s="65"/>
      <c r="V556" s="69">
        <f t="shared" si="75"/>
        <v>0</v>
      </c>
      <c r="W556" s="135"/>
      <c r="X556" s="70"/>
      <c r="Y556" s="70"/>
      <c r="Z556" s="70"/>
      <c r="AA556" s="71"/>
      <c r="AB556" s="71"/>
      <c r="AC556" s="71"/>
      <c r="AD556" s="173"/>
      <c r="AE556" s="136"/>
      <c r="AF556" s="70"/>
      <c r="AG556" s="65"/>
      <c r="AH556" s="57"/>
      <c r="AI556" s="57"/>
      <c r="AJ556" s="57"/>
      <c r="AK556" s="57"/>
      <c r="AL556" s="72" t="str">
        <f t="shared" si="74"/>
        <v>-</v>
      </c>
      <c r="AN556" s="112">
        <f>IF(SUMPRODUCT((A$14:A556=A556)*(B$14:B556=B556)*(D$14:D556=D556))&gt;1,0,1)</f>
        <v>0</v>
      </c>
      <c r="AO556" s="73">
        <f t="shared" si="70"/>
        <v>1</v>
      </c>
      <c r="AP556" s="73">
        <f t="shared" si="71"/>
        <v>1</v>
      </c>
      <c r="AQ556" s="74">
        <f>IF(ISBLANK(G556),1,IFERROR(VLOOKUP(G556,Tipo!$C$12:$C$27,1,FALSE),"NO"))</f>
        <v>1</v>
      </c>
      <c r="AR556" s="73">
        <f t="shared" si="72"/>
        <v>1</v>
      </c>
      <c r="AS556" s="73">
        <f>IF(ISBLANK(K556),1,IFERROR(VLOOKUP(K556,Eje_Pilar_Prop!C538:C639,1,FALSE),"NO"))</f>
        <v>1</v>
      </c>
      <c r="AT556" s="73">
        <f t="shared" si="69"/>
        <v>1</v>
      </c>
      <c r="AU556" s="38">
        <f t="shared" si="73"/>
        <v>1</v>
      </c>
      <c r="AV556" s="73">
        <f t="shared" si="68"/>
        <v>1</v>
      </c>
    </row>
    <row r="557" spans="1:48" ht="45" customHeight="1">
      <c r="A557" s="57"/>
      <c r="B557" s="71"/>
      <c r="C557" s="121"/>
      <c r="D557" s="58"/>
      <c r="E557" s="75"/>
      <c r="F557" s="58"/>
      <c r="G557" s="59"/>
      <c r="H557" s="60"/>
      <c r="I557" s="61"/>
      <c r="J557" s="186"/>
      <c r="K557" s="62"/>
      <c r="L557" s="63" t="str">
        <f>IF(ISERROR(VLOOKUP(K557,Eje_Pilar_Prop!$C$2:$E$104,2,FALSE))," ",VLOOKUP(K557,Eje_Pilar_Prop!$C$2:$E$104,2,FALSE))</f>
        <v xml:space="preserve"> </v>
      </c>
      <c r="M557" s="63" t="str">
        <f>IF(ISERROR(VLOOKUP(K557,Eje_Pilar_Prop!$C$2:$E$104,3,FALSE))," ",VLOOKUP(K557,Eje_Pilar_Prop!$C$2:$E$104,3,FALSE))</f>
        <v xml:space="preserve"> </v>
      </c>
      <c r="N557" s="64"/>
      <c r="O557" s="173"/>
      <c r="P557" s="60"/>
      <c r="Q557" s="65"/>
      <c r="R557" s="66"/>
      <c r="S557" s="67"/>
      <c r="T557" s="68"/>
      <c r="U557" s="65"/>
      <c r="V557" s="69">
        <f t="shared" si="75"/>
        <v>0</v>
      </c>
      <c r="W557" s="135"/>
      <c r="X557" s="70"/>
      <c r="Y557" s="70"/>
      <c r="Z557" s="70"/>
      <c r="AA557" s="71"/>
      <c r="AB557" s="71"/>
      <c r="AC557" s="71"/>
      <c r="AD557" s="173"/>
      <c r="AE557" s="136"/>
      <c r="AF557" s="70"/>
      <c r="AG557" s="65"/>
      <c r="AH557" s="57"/>
      <c r="AI557" s="57"/>
      <c r="AJ557" s="57"/>
      <c r="AK557" s="57"/>
      <c r="AL557" s="72" t="str">
        <f t="shared" si="74"/>
        <v>-</v>
      </c>
      <c r="AN557" s="112">
        <f>IF(SUMPRODUCT((A$14:A557=A557)*(B$14:B557=B557)*(D$14:D557=D557))&gt;1,0,1)</f>
        <v>0</v>
      </c>
      <c r="AO557" s="73">
        <f t="shared" si="70"/>
        <v>1</v>
      </c>
      <c r="AP557" s="73">
        <f t="shared" si="71"/>
        <v>1</v>
      </c>
      <c r="AQ557" s="74">
        <f>IF(ISBLANK(G557),1,IFERROR(VLOOKUP(G557,Tipo!$C$12:$C$27,1,FALSE),"NO"))</f>
        <v>1</v>
      </c>
      <c r="AR557" s="73">
        <f t="shared" si="72"/>
        <v>1</v>
      </c>
      <c r="AS557" s="73">
        <f>IF(ISBLANK(K557),1,IFERROR(VLOOKUP(K557,Eje_Pilar_Prop!C539:C640,1,FALSE),"NO"))</f>
        <v>1</v>
      </c>
      <c r="AT557" s="73">
        <f t="shared" si="69"/>
        <v>1</v>
      </c>
      <c r="AU557" s="38">
        <f t="shared" si="73"/>
        <v>1</v>
      </c>
      <c r="AV557" s="73">
        <f t="shared" si="68"/>
        <v>1</v>
      </c>
    </row>
    <row r="558" spans="1:48" ht="45" customHeight="1">
      <c r="A558" s="57"/>
      <c r="B558" s="71"/>
      <c r="C558" s="121"/>
      <c r="D558" s="58"/>
      <c r="E558" s="75"/>
      <c r="F558" s="58"/>
      <c r="G558" s="59"/>
      <c r="H558" s="60"/>
      <c r="I558" s="61"/>
      <c r="J558" s="186"/>
      <c r="K558" s="62"/>
      <c r="L558" s="63" t="str">
        <f>IF(ISERROR(VLOOKUP(K558,Eje_Pilar_Prop!$C$2:$E$104,2,FALSE))," ",VLOOKUP(K558,Eje_Pilar_Prop!$C$2:$E$104,2,FALSE))</f>
        <v xml:space="preserve"> </v>
      </c>
      <c r="M558" s="63" t="str">
        <f>IF(ISERROR(VLOOKUP(K558,Eje_Pilar_Prop!$C$2:$E$104,3,FALSE))," ",VLOOKUP(K558,Eje_Pilar_Prop!$C$2:$E$104,3,FALSE))</f>
        <v xml:space="preserve"> </v>
      </c>
      <c r="N558" s="64"/>
      <c r="O558" s="173"/>
      <c r="P558" s="60"/>
      <c r="Q558" s="65"/>
      <c r="R558" s="66"/>
      <c r="S558" s="67"/>
      <c r="T558" s="68"/>
      <c r="U558" s="65"/>
      <c r="V558" s="69">
        <f t="shared" si="75"/>
        <v>0</v>
      </c>
      <c r="W558" s="135"/>
      <c r="X558" s="70"/>
      <c r="Y558" s="70"/>
      <c r="Z558" s="70"/>
      <c r="AA558" s="71"/>
      <c r="AB558" s="71"/>
      <c r="AC558" s="71"/>
      <c r="AD558" s="173"/>
      <c r="AE558" s="136"/>
      <c r="AF558" s="70"/>
      <c r="AG558" s="65"/>
      <c r="AH558" s="57"/>
      <c r="AI558" s="57"/>
      <c r="AJ558" s="57"/>
      <c r="AK558" s="57"/>
      <c r="AL558" s="72" t="str">
        <f t="shared" si="74"/>
        <v>-</v>
      </c>
      <c r="AN558" s="112">
        <f>IF(SUMPRODUCT((A$14:A558=A558)*(B$14:B558=B558)*(D$14:D558=D558))&gt;1,0,1)</f>
        <v>0</v>
      </c>
      <c r="AO558" s="73">
        <f t="shared" si="70"/>
        <v>1</v>
      </c>
      <c r="AP558" s="73">
        <f t="shared" si="71"/>
        <v>1</v>
      </c>
      <c r="AQ558" s="74">
        <f>IF(ISBLANK(G558),1,IFERROR(VLOOKUP(G558,Tipo!$C$12:$C$27,1,FALSE),"NO"))</f>
        <v>1</v>
      </c>
      <c r="AR558" s="73">
        <f t="shared" si="72"/>
        <v>1</v>
      </c>
      <c r="AS558" s="73">
        <f>IF(ISBLANK(K558),1,IFERROR(VLOOKUP(K558,Eje_Pilar_Prop!C540:C641,1,FALSE),"NO"))</f>
        <v>1</v>
      </c>
      <c r="AT558" s="73">
        <f t="shared" si="69"/>
        <v>1</v>
      </c>
      <c r="AU558" s="38">
        <f t="shared" si="73"/>
        <v>1</v>
      </c>
      <c r="AV558" s="73">
        <f t="shared" si="68"/>
        <v>1</v>
      </c>
    </row>
    <row r="559" spans="1:48" ht="45" customHeight="1">
      <c r="A559" s="57"/>
      <c r="B559" s="71"/>
      <c r="C559" s="121"/>
      <c r="D559" s="58"/>
      <c r="E559" s="75"/>
      <c r="F559" s="58"/>
      <c r="G559" s="59"/>
      <c r="H559" s="60"/>
      <c r="I559" s="61"/>
      <c r="J559" s="186"/>
      <c r="K559" s="62"/>
      <c r="L559" s="63" t="str">
        <f>IF(ISERROR(VLOOKUP(K559,Eje_Pilar_Prop!$C$2:$E$104,2,FALSE))," ",VLOOKUP(K559,Eje_Pilar_Prop!$C$2:$E$104,2,FALSE))</f>
        <v xml:space="preserve"> </v>
      </c>
      <c r="M559" s="63" t="str">
        <f>IF(ISERROR(VLOOKUP(K559,Eje_Pilar_Prop!$C$2:$E$104,3,FALSE))," ",VLOOKUP(K559,Eje_Pilar_Prop!$C$2:$E$104,3,FALSE))</f>
        <v xml:space="preserve"> </v>
      </c>
      <c r="N559" s="64"/>
      <c r="O559" s="173"/>
      <c r="P559" s="60"/>
      <c r="Q559" s="65"/>
      <c r="R559" s="66"/>
      <c r="S559" s="67"/>
      <c r="T559" s="68"/>
      <c r="U559" s="65"/>
      <c r="V559" s="69">
        <f t="shared" si="75"/>
        <v>0</v>
      </c>
      <c r="W559" s="135"/>
      <c r="X559" s="70"/>
      <c r="Y559" s="70"/>
      <c r="Z559" s="70"/>
      <c r="AA559" s="71"/>
      <c r="AB559" s="71"/>
      <c r="AC559" s="71"/>
      <c r="AD559" s="173"/>
      <c r="AE559" s="136"/>
      <c r="AF559" s="70"/>
      <c r="AG559" s="65"/>
      <c r="AH559" s="57"/>
      <c r="AI559" s="57"/>
      <c r="AJ559" s="57"/>
      <c r="AK559" s="57"/>
      <c r="AL559" s="72" t="str">
        <f t="shared" si="74"/>
        <v>-</v>
      </c>
      <c r="AN559" s="112">
        <f>IF(SUMPRODUCT((A$14:A559=A559)*(B$14:B559=B559)*(D$14:D559=D559))&gt;1,0,1)</f>
        <v>0</v>
      </c>
      <c r="AO559" s="73">
        <f t="shared" si="70"/>
        <v>1</v>
      </c>
      <c r="AP559" s="73">
        <f t="shared" si="71"/>
        <v>1</v>
      </c>
      <c r="AQ559" s="74">
        <f>IF(ISBLANK(G559),1,IFERROR(VLOOKUP(G559,Tipo!$C$12:$C$27,1,FALSE),"NO"))</f>
        <v>1</v>
      </c>
      <c r="AR559" s="73">
        <f t="shared" si="72"/>
        <v>1</v>
      </c>
      <c r="AS559" s="73">
        <f>IF(ISBLANK(K559),1,IFERROR(VLOOKUP(K559,Eje_Pilar_Prop!C541:C642,1,FALSE),"NO"))</f>
        <v>1</v>
      </c>
      <c r="AT559" s="73">
        <f t="shared" si="69"/>
        <v>1</v>
      </c>
      <c r="AU559" s="38">
        <f t="shared" si="73"/>
        <v>1</v>
      </c>
      <c r="AV559" s="73">
        <f t="shared" si="68"/>
        <v>1</v>
      </c>
    </row>
    <row r="560" spans="1:48" ht="45" customHeight="1">
      <c r="A560" s="57"/>
      <c r="B560" s="71"/>
      <c r="C560" s="121"/>
      <c r="D560" s="58"/>
      <c r="E560" s="75"/>
      <c r="F560" s="58"/>
      <c r="G560" s="59"/>
      <c r="H560" s="60"/>
      <c r="I560" s="61"/>
      <c r="J560" s="186"/>
      <c r="K560" s="62"/>
      <c r="L560" s="63" t="str">
        <f>IF(ISERROR(VLOOKUP(K560,Eje_Pilar_Prop!$C$2:$E$104,2,FALSE))," ",VLOOKUP(K560,Eje_Pilar_Prop!$C$2:$E$104,2,FALSE))</f>
        <v xml:space="preserve"> </v>
      </c>
      <c r="M560" s="63" t="str">
        <f>IF(ISERROR(VLOOKUP(K560,Eje_Pilar_Prop!$C$2:$E$104,3,FALSE))," ",VLOOKUP(K560,Eje_Pilar_Prop!$C$2:$E$104,3,FALSE))</f>
        <v xml:space="preserve"> </v>
      </c>
      <c r="N560" s="64"/>
      <c r="O560" s="173"/>
      <c r="P560" s="60"/>
      <c r="Q560" s="65"/>
      <c r="R560" s="66"/>
      <c r="S560" s="67"/>
      <c r="T560" s="68"/>
      <c r="U560" s="65"/>
      <c r="V560" s="69">
        <f t="shared" si="75"/>
        <v>0</v>
      </c>
      <c r="W560" s="135"/>
      <c r="X560" s="70"/>
      <c r="Y560" s="70"/>
      <c r="Z560" s="70"/>
      <c r="AA560" s="71"/>
      <c r="AB560" s="71"/>
      <c r="AC560" s="71"/>
      <c r="AD560" s="173"/>
      <c r="AE560" s="136"/>
      <c r="AF560" s="70"/>
      <c r="AG560" s="65"/>
      <c r="AH560" s="57"/>
      <c r="AI560" s="57"/>
      <c r="AJ560" s="57"/>
      <c r="AK560" s="57"/>
      <c r="AL560" s="72" t="str">
        <f t="shared" si="74"/>
        <v>-</v>
      </c>
      <c r="AN560" s="112">
        <f>IF(SUMPRODUCT((A$14:A560=A560)*(B$14:B560=B560)*(D$14:D560=D560))&gt;1,0,1)</f>
        <v>0</v>
      </c>
      <c r="AO560" s="73">
        <f t="shared" si="70"/>
        <v>1</v>
      </c>
      <c r="AP560" s="73">
        <f t="shared" si="71"/>
        <v>1</v>
      </c>
      <c r="AQ560" s="74">
        <f>IF(ISBLANK(G560),1,IFERROR(VLOOKUP(G560,Tipo!$C$12:$C$27,1,FALSE),"NO"))</f>
        <v>1</v>
      </c>
      <c r="AR560" s="73">
        <f t="shared" si="72"/>
        <v>1</v>
      </c>
      <c r="AS560" s="73">
        <f>IF(ISBLANK(K560),1,IFERROR(VLOOKUP(K560,Eje_Pilar_Prop!C542:C643,1,FALSE),"NO"))</f>
        <v>1</v>
      </c>
      <c r="AT560" s="73">
        <f t="shared" si="69"/>
        <v>1</v>
      </c>
      <c r="AU560" s="38">
        <f t="shared" si="73"/>
        <v>1</v>
      </c>
      <c r="AV560" s="73">
        <f t="shared" si="68"/>
        <v>1</v>
      </c>
    </row>
    <row r="561" spans="1:48" ht="45" customHeight="1">
      <c r="A561" s="57"/>
      <c r="B561" s="71"/>
      <c r="C561" s="121"/>
      <c r="D561" s="58"/>
      <c r="E561" s="75"/>
      <c r="F561" s="58"/>
      <c r="G561" s="59"/>
      <c r="H561" s="60"/>
      <c r="I561" s="61"/>
      <c r="J561" s="186"/>
      <c r="K561" s="62"/>
      <c r="L561" s="63" t="str">
        <f>IF(ISERROR(VLOOKUP(K561,Eje_Pilar_Prop!$C$2:$E$104,2,FALSE))," ",VLOOKUP(K561,Eje_Pilar_Prop!$C$2:$E$104,2,FALSE))</f>
        <v xml:space="preserve"> </v>
      </c>
      <c r="M561" s="63" t="str">
        <f>IF(ISERROR(VLOOKUP(K561,Eje_Pilar_Prop!$C$2:$E$104,3,FALSE))," ",VLOOKUP(K561,Eje_Pilar_Prop!$C$2:$E$104,3,FALSE))</f>
        <v xml:space="preserve"> </v>
      </c>
      <c r="N561" s="64"/>
      <c r="O561" s="173"/>
      <c r="P561" s="60"/>
      <c r="Q561" s="65"/>
      <c r="R561" s="66"/>
      <c r="S561" s="67"/>
      <c r="T561" s="68"/>
      <c r="U561" s="65"/>
      <c r="V561" s="69">
        <f t="shared" si="75"/>
        <v>0</v>
      </c>
      <c r="W561" s="135"/>
      <c r="X561" s="70"/>
      <c r="Y561" s="70"/>
      <c r="Z561" s="70"/>
      <c r="AA561" s="71"/>
      <c r="AB561" s="71"/>
      <c r="AC561" s="71"/>
      <c r="AD561" s="173"/>
      <c r="AE561" s="136"/>
      <c r="AF561" s="70"/>
      <c r="AG561" s="65"/>
      <c r="AH561" s="57"/>
      <c r="AI561" s="57"/>
      <c r="AJ561" s="57"/>
      <c r="AK561" s="57"/>
      <c r="AL561" s="72" t="str">
        <f t="shared" si="74"/>
        <v>-</v>
      </c>
      <c r="AN561" s="112">
        <f>IF(SUMPRODUCT((A$14:A561=A561)*(B$14:B561=B561)*(D$14:D561=D561))&gt;1,0,1)</f>
        <v>0</v>
      </c>
      <c r="AO561" s="73">
        <f t="shared" si="70"/>
        <v>1</v>
      </c>
      <c r="AP561" s="73">
        <f t="shared" si="71"/>
        <v>1</v>
      </c>
      <c r="AQ561" s="74">
        <f>IF(ISBLANK(G561),1,IFERROR(VLOOKUP(G561,Tipo!$C$12:$C$27,1,FALSE),"NO"))</f>
        <v>1</v>
      </c>
      <c r="AR561" s="73">
        <f t="shared" si="72"/>
        <v>1</v>
      </c>
      <c r="AS561" s="73">
        <f>IF(ISBLANK(K561),1,IFERROR(VLOOKUP(K561,Eje_Pilar_Prop!C543:C644,1,FALSE),"NO"))</f>
        <v>1</v>
      </c>
      <c r="AT561" s="73">
        <f t="shared" si="69"/>
        <v>1</v>
      </c>
      <c r="AU561" s="38">
        <f t="shared" si="73"/>
        <v>1</v>
      </c>
      <c r="AV561" s="73">
        <f t="shared" si="68"/>
        <v>1</v>
      </c>
    </row>
    <row r="562" spans="1:48" ht="45" customHeight="1">
      <c r="A562" s="57"/>
      <c r="B562" s="71"/>
      <c r="C562" s="121"/>
      <c r="D562" s="58"/>
      <c r="E562" s="75"/>
      <c r="F562" s="58"/>
      <c r="G562" s="59"/>
      <c r="H562" s="60"/>
      <c r="I562" s="61"/>
      <c r="J562" s="186"/>
      <c r="K562" s="62"/>
      <c r="L562" s="63" t="str">
        <f>IF(ISERROR(VLOOKUP(K562,Eje_Pilar_Prop!$C$2:$E$104,2,FALSE))," ",VLOOKUP(K562,Eje_Pilar_Prop!$C$2:$E$104,2,FALSE))</f>
        <v xml:space="preserve"> </v>
      </c>
      <c r="M562" s="63" t="str">
        <f>IF(ISERROR(VLOOKUP(K562,Eje_Pilar_Prop!$C$2:$E$104,3,FALSE))," ",VLOOKUP(K562,Eje_Pilar_Prop!$C$2:$E$104,3,FALSE))</f>
        <v xml:space="preserve"> </v>
      </c>
      <c r="N562" s="64"/>
      <c r="O562" s="173"/>
      <c r="P562" s="60"/>
      <c r="Q562" s="65"/>
      <c r="R562" s="66"/>
      <c r="S562" s="67"/>
      <c r="T562" s="68"/>
      <c r="U562" s="65"/>
      <c r="V562" s="69">
        <f t="shared" si="75"/>
        <v>0</v>
      </c>
      <c r="W562" s="135"/>
      <c r="X562" s="70"/>
      <c r="Y562" s="70"/>
      <c r="Z562" s="70"/>
      <c r="AA562" s="71"/>
      <c r="AB562" s="71"/>
      <c r="AC562" s="71"/>
      <c r="AD562" s="173"/>
      <c r="AE562" s="136"/>
      <c r="AF562" s="70"/>
      <c r="AG562" s="65"/>
      <c r="AH562" s="57"/>
      <c r="AI562" s="57"/>
      <c r="AJ562" s="57"/>
      <c r="AK562" s="57"/>
      <c r="AL562" s="72" t="str">
        <f t="shared" si="74"/>
        <v>-</v>
      </c>
      <c r="AN562" s="112">
        <f>IF(SUMPRODUCT((A$14:A562=A562)*(B$14:B562=B562)*(D$14:D562=D562))&gt;1,0,1)</f>
        <v>0</v>
      </c>
      <c r="AO562" s="73">
        <f t="shared" si="70"/>
        <v>1</v>
      </c>
      <c r="AP562" s="73">
        <f t="shared" si="71"/>
        <v>1</v>
      </c>
      <c r="AQ562" s="74">
        <f>IF(ISBLANK(G562),1,IFERROR(VLOOKUP(G562,Tipo!$C$12:$C$27,1,FALSE),"NO"))</f>
        <v>1</v>
      </c>
      <c r="AR562" s="73">
        <f t="shared" si="72"/>
        <v>1</v>
      </c>
      <c r="AS562" s="73">
        <f>IF(ISBLANK(K562),1,IFERROR(VLOOKUP(K562,Eje_Pilar_Prop!C544:C645,1,FALSE),"NO"))</f>
        <v>1</v>
      </c>
      <c r="AT562" s="73">
        <f t="shared" si="69"/>
        <v>1</v>
      </c>
      <c r="AU562" s="38">
        <f t="shared" si="73"/>
        <v>1</v>
      </c>
      <c r="AV562" s="73">
        <f t="shared" si="68"/>
        <v>1</v>
      </c>
    </row>
    <row r="563" spans="1:48" ht="45" customHeight="1">
      <c r="A563" s="57"/>
      <c r="B563" s="71"/>
      <c r="C563" s="121"/>
      <c r="D563" s="58"/>
      <c r="E563" s="75"/>
      <c r="F563" s="58"/>
      <c r="G563" s="59"/>
      <c r="H563" s="60"/>
      <c r="I563" s="61"/>
      <c r="J563" s="186"/>
      <c r="K563" s="62"/>
      <c r="L563" s="63" t="str">
        <f>IF(ISERROR(VLOOKUP(K563,Eje_Pilar_Prop!$C$2:$E$104,2,FALSE))," ",VLOOKUP(K563,Eje_Pilar_Prop!$C$2:$E$104,2,FALSE))</f>
        <v xml:space="preserve"> </v>
      </c>
      <c r="M563" s="63" t="str">
        <f>IF(ISERROR(VLOOKUP(K563,Eje_Pilar_Prop!$C$2:$E$104,3,FALSE))," ",VLOOKUP(K563,Eje_Pilar_Prop!$C$2:$E$104,3,FALSE))</f>
        <v xml:space="preserve"> </v>
      </c>
      <c r="N563" s="64"/>
      <c r="O563" s="173"/>
      <c r="P563" s="60"/>
      <c r="Q563" s="65"/>
      <c r="R563" s="66"/>
      <c r="S563" s="67"/>
      <c r="T563" s="68"/>
      <c r="U563" s="65"/>
      <c r="V563" s="69">
        <f t="shared" si="75"/>
        <v>0</v>
      </c>
      <c r="W563" s="135"/>
      <c r="X563" s="70"/>
      <c r="Y563" s="70"/>
      <c r="Z563" s="70"/>
      <c r="AA563" s="71"/>
      <c r="AB563" s="71"/>
      <c r="AC563" s="71"/>
      <c r="AD563" s="173"/>
      <c r="AE563" s="136"/>
      <c r="AF563" s="70"/>
      <c r="AG563" s="65"/>
      <c r="AH563" s="57"/>
      <c r="AI563" s="57"/>
      <c r="AJ563" s="57"/>
      <c r="AK563" s="57"/>
      <c r="AL563" s="72" t="str">
        <f t="shared" si="74"/>
        <v>-</v>
      </c>
      <c r="AN563" s="112">
        <f>IF(SUMPRODUCT((A$14:A563=A563)*(B$14:B563=B563)*(D$14:D563=D563))&gt;1,0,1)</f>
        <v>0</v>
      </c>
      <c r="AO563" s="73">
        <f t="shared" si="70"/>
        <v>1</v>
      </c>
      <c r="AP563" s="73">
        <f t="shared" si="71"/>
        <v>1</v>
      </c>
      <c r="AQ563" s="74">
        <f>IF(ISBLANK(G563),1,IFERROR(VLOOKUP(G563,Tipo!$C$12:$C$27,1,FALSE),"NO"))</f>
        <v>1</v>
      </c>
      <c r="AR563" s="73">
        <f t="shared" si="72"/>
        <v>1</v>
      </c>
      <c r="AS563" s="73">
        <f>IF(ISBLANK(K563),1,IFERROR(VLOOKUP(K563,Eje_Pilar_Prop!C545:C646,1,FALSE),"NO"))</f>
        <v>1</v>
      </c>
      <c r="AT563" s="73">
        <f t="shared" si="69"/>
        <v>1</v>
      </c>
      <c r="AU563" s="38">
        <f t="shared" si="73"/>
        <v>1</v>
      </c>
      <c r="AV563" s="73">
        <f t="shared" si="68"/>
        <v>1</v>
      </c>
    </row>
    <row r="564" spans="1:48" ht="45" customHeight="1">
      <c r="A564" s="57"/>
      <c r="B564" s="71"/>
      <c r="C564" s="121"/>
      <c r="D564" s="58"/>
      <c r="E564" s="75"/>
      <c r="F564" s="58"/>
      <c r="G564" s="59"/>
      <c r="H564" s="60"/>
      <c r="I564" s="61"/>
      <c r="J564" s="186"/>
      <c r="K564" s="62"/>
      <c r="L564" s="63" t="str">
        <f>IF(ISERROR(VLOOKUP(K564,Eje_Pilar_Prop!$C$2:$E$104,2,FALSE))," ",VLOOKUP(K564,Eje_Pilar_Prop!$C$2:$E$104,2,FALSE))</f>
        <v xml:space="preserve"> </v>
      </c>
      <c r="M564" s="63" t="str">
        <f>IF(ISERROR(VLOOKUP(K564,Eje_Pilar_Prop!$C$2:$E$104,3,FALSE))," ",VLOOKUP(K564,Eje_Pilar_Prop!$C$2:$E$104,3,FALSE))</f>
        <v xml:space="preserve"> </v>
      </c>
      <c r="N564" s="64"/>
      <c r="O564" s="173"/>
      <c r="P564" s="60"/>
      <c r="Q564" s="65"/>
      <c r="R564" s="66"/>
      <c r="S564" s="67"/>
      <c r="T564" s="68"/>
      <c r="U564" s="65"/>
      <c r="V564" s="69">
        <f t="shared" si="75"/>
        <v>0</v>
      </c>
      <c r="W564" s="135"/>
      <c r="X564" s="70"/>
      <c r="Y564" s="70"/>
      <c r="Z564" s="70"/>
      <c r="AA564" s="71"/>
      <c r="AB564" s="71"/>
      <c r="AC564" s="71"/>
      <c r="AD564" s="173"/>
      <c r="AE564" s="136"/>
      <c r="AF564" s="70"/>
      <c r="AG564" s="65"/>
      <c r="AH564" s="57"/>
      <c r="AI564" s="57"/>
      <c r="AJ564" s="57"/>
      <c r="AK564" s="57"/>
      <c r="AL564" s="72" t="str">
        <f t="shared" si="74"/>
        <v>-</v>
      </c>
      <c r="AN564" s="112">
        <f>IF(SUMPRODUCT((A$14:A564=A564)*(B$14:B564=B564)*(D$14:D564=D564))&gt;1,0,1)</f>
        <v>0</v>
      </c>
      <c r="AO564" s="73">
        <f t="shared" si="70"/>
        <v>1</v>
      </c>
      <c r="AP564" s="73">
        <f t="shared" si="71"/>
        <v>1</v>
      </c>
      <c r="AQ564" s="74">
        <f>IF(ISBLANK(G564),1,IFERROR(VLOOKUP(G564,Tipo!$C$12:$C$27,1,FALSE),"NO"))</f>
        <v>1</v>
      </c>
      <c r="AR564" s="73">
        <f t="shared" si="72"/>
        <v>1</v>
      </c>
      <c r="AS564" s="73">
        <f>IF(ISBLANK(K564),1,IFERROR(VLOOKUP(K564,Eje_Pilar_Prop!C546:C647,1,FALSE),"NO"))</f>
        <v>1</v>
      </c>
      <c r="AT564" s="73">
        <f t="shared" si="69"/>
        <v>1</v>
      </c>
      <c r="AU564" s="38">
        <f t="shared" si="73"/>
        <v>1</v>
      </c>
      <c r="AV564" s="73">
        <f t="shared" si="68"/>
        <v>1</v>
      </c>
    </row>
    <row r="565" spans="1:48" ht="45" customHeight="1">
      <c r="A565" s="57"/>
      <c r="B565" s="71"/>
      <c r="C565" s="121"/>
      <c r="D565" s="58"/>
      <c r="E565" s="75"/>
      <c r="F565" s="58"/>
      <c r="G565" s="59"/>
      <c r="H565" s="60"/>
      <c r="I565" s="61"/>
      <c r="J565" s="186"/>
      <c r="K565" s="62"/>
      <c r="L565" s="63" t="str">
        <f>IF(ISERROR(VLOOKUP(K565,Eje_Pilar_Prop!$C$2:$E$104,2,FALSE))," ",VLOOKUP(K565,Eje_Pilar_Prop!$C$2:$E$104,2,FALSE))</f>
        <v xml:space="preserve"> </v>
      </c>
      <c r="M565" s="63" t="str">
        <f>IF(ISERROR(VLOOKUP(K565,Eje_Pilar_Prop!$C$2:$E$104,3,FALSE))," ",VLOOKUP(K565,Eje_Pilar_Prop!$C$2:$E$104,3,FALSE))</f>
        <v xml:space="preserve"> </v>
      </c>
      <c r="N565" s="64"/>
      <c r="O565" s="173"/>
      <c r="P565" s="60"/>
      <c r="Q565" s="65"/>
      <c r="R565" s="66"/>
      <c r="S565" s="67"/>
      <c r="T565" s="68"/>
      <c r="U565" s="65"/>
      <c r="V565" s="69">
        <f t="shared" si="75"/>
        <v>0</v>
      </c>
      <c r="W565" s="135"/>
      <c r="X565" s="70"/>
      <c r="Y565" s="70"/>
      <c r="Z565" s="70"/>
      <c r="AA565" s="71"/>
      <c r="AB565" s="71"/>
      <c r="AC565" s="71"/>
      <c r="AD565" s="173"/>
      <c r="AE565" s="136"/>
      <c r="AF565" s="70"/>
      <c r="AG565" s="65"/>
      <c r="AH565" s="57"/>
      <c r="AI565" s="57"/>
      <c r="AJ565" s="57"/>
      <c r="AK565" s="57"/>
      <c r="AL565" s="72" t="str">
        <f t="shared" si="74"/>
        <v>-</v>
      </c>
      <c r="AN565" s="112">
        <f>IF(SUMPRODUCT((A$14:A565=A565)*(B$14:B565=B565)*(D$14:D565=D565))&gt;1,0,1)</f>
        <v>0</v>
      </c>
      <c r="AO565" s="73">
        <f t="shared" si="70"/>
        <v>1</v>
      </c>
      <c r="AP565" s="73">
        <f t="shared" si="71"/>
        <v>1</v>
      </c>
      <c r="AQ565" s="74">
        <f>IF(ISBLANK(G565),1,IFERROR(VLOOKUP(G565,Tipo!$C$12:$C$27,1,FALSE),"NO"))</f>
        <v>1</v>
      </c>
      <c r="AR565" s="73">
        <f t="shared" si="72"/>
        <v>1</v>
      </c>
      <c r="AS565" s="73">
        <f>IF(ISBLANK(K565),1,IFERROR(VLOOKUP(K565,Eje_Pilar_Prop!C547:C648,1,FALSE),"NO"))</f>
        <v>1</v>
      </c>
      <c r="AT565" s="73">
        <f t="shared" si="69"/>
        <v>1</v>
      </c>
      <c r="AU565" s="38">
        <f t="shared" si="73"/>
        <v>1</v>
      </c>
      <c r="AV565" s="73">
        <f t="shared" si="68"/>
        <v>1</v>
      </c>
    </row>
    <row r="566" spans="1:48" ht="45" customHeight="1">
      <c r="A566" s="57"/>
      <c r="B566" s="71"/>
      <c r="C566" s="121"/>
      <c r="D566" s="58"/>
      <c r="E566" s="75"/>
      <c r="F566" s="58"/>
      <c r="G566" s="59"/>
      <c r="H566" s="60"/>
      <c r="I566" s="61"/>
      <c r="J566" s="186"/>
      <c r="K566" s="62"/>
      <c r="L566" s="63" t="str">
        <f>IF(ISERROR(VLOOKUP(K566,Eje_Pilar_Prop!$C$2:$E$104,2,FALSE))," ",VLOOKUP(K566,Eje_Pilar_Prop!$C$2:$E$104,2,FALSE))</f>
        <v xml:space="preserve"> </v>
      </c>
      <c r="M566" s="63" t="str">
        <f>IF(ISERROR(VLOOKUP(K566,Eje_Pilar_Prop!$C$2:$E$104,3,FALSE))," ",VLOOKUP(K566,Eje_Pilar_Prop!$C$2:$E$104,3,FALSE))</f>
        <v xml:space="preserve"> </v>
      </c>
      <c r="N566" s="64"/>
      <c r="O566" s="173"/>
      <c r="P566" s="60"/>
      <c r="Q566" s="65"/>
      <c r="R566" s="66"/>
      <c r="S566" s="67"/>
      <c r="T566" s="68"/>
      <c r="U566" s="65"/>
      <c r="V566" s="69">
        <f t="shared" si="75"/>
        <v>0</v>
      </c>
      <c r="W566" s="135"/>
      <c r="X566" s="70"/>
      <c r="Y566" s="70"/>
      <c r="Z566" s="70"/>
      <c r="AA566" s="71"/>
      <c r="AB566" s="71"/>
      <c r="AC566" s="71"/>
      <c r="AD566" s="173"/>
      <c r="AE566" s="136"/>
      <c r="AF566" s="70"/>
      <c r="AG566" s="65"/>
      <c r="AH566" s="57"/>
      <c r="AI566" s="57"/>
      <c r="AJ566" s="57"/>
      <c r="AK566" s="57"/>
      <c r="AL566" s="72" t="str">
        <f t="shared" si="74"/>
        <v>-</v>
      </c>
      <c r="AN566" s="112">
        <f>IF(SUMPRODUCT((A$14:A566=A566)*(B$14:B566=B566)*(D$14:D566=D566))&gt;1,0,1)</f>
        <v>0</v>
      </c>
      <c r="AO566" s="73">
        <f t="shared" si="70"/>
        <v>1</v>
      </c>
      <c r="AP566" s="73">
        <f t="shared" si="71"/>
        <v>1</v>
      </c>
      <c r="AQ566" s="74">
        <f>IF(ISBLANK(G566),1,IFERROR(VLOOKUP(G566,Tipo!$C$12:$C$27,1,FALSE),"NO"))</f>
        <v>1</v>
      </c>
      <c r="AR566" s="73">
        <f t="shared" si="72"/>
        <v>1</v>
      </c>
      <c r="AS566" s="73">
        <f>IF(ISBLANK(K566),1,IFERROR(VLOOKUP(K566,Eje_Pilar_Prop!C548:C649,1,FALSE),"NO"))</f>
        <v>1</v>
      </c>
      <c r="AT566" s="73">
        <f t="shared" si="69"/>
        <v>1</v>
      </c>
      <c r="AU566" s="38">
        <f t="shared" si="73"/>
        <v>1</v>
      </c>
      <c r="AV566" s="73">
        <f t="shared" si="68"/>
        <v>1</v>
      </c>
    </row>
    <row r="567" spans="1:48" ht="45" customHeight="1">
      <c r="A567" s="57"/>
      <c r="B567" s="71"/>
      <c r="C567" s="121"/>
      <c r="D567" s="58"/>
      <c r="E567" s="75"/>
      <c r="F567" s="58"/>
      <c r="G567" s="59"/>
      <c r="H567" s="60"/>
      <c r="I567" s="61"/>
      <c r="J567" s="186"/>
      <c r="K567" s="62"/>
      <c r="L567" s="63" t="str">
        <f>IF(ISERROR(VLOOKUP(K567,Eje_Pilar_Prop!$C$2:$E$104,2,FALSE))," ",VLOOKUP(K567,Eje_Pilar_Prop!$C$2:$E$104,2,FALSE))</f>
        <v xml:space="preserve"> </v>
      </c>
      <c r="M567" s="63" t="str">
        <f>IF(ISERROR(VLOOKUP(K567,Eje_Pilar_Prop!$C$2:$E$104,3,FALSE))," ",VLOOKUP(K567,Eje_Pilar_Prop!$C$2:$E$104,3,FALSE))</f>
        <v xml:space="preserve"> </v>
      </c>
      <c r="N567" s="64"/>
      <c r="O567" s="173"/>
      <c r="P567" s="60"/>
      <c r="Q567" s="65"/>
      <c r="R567" s="66"/>
      <c r="S567" s="67"/>
      <c r="T567" s="68"/>
      <c r="U567" s="65"/>
      <c r="V567" s="69">
        <f t="shared" si="75"/>
        <v>0</v>
      </c>
      <c r="W567" s="135"/>
      <c r="X567" s="70"/>
      <c r="Y567" s="70"/>
      <c r="Z567" s="70"/>
      <c r="AA567" s="71"/>
      <c r="AB567" s="71"/>
      <c r="AC567" s="71"/>
      <c r="AD567" s="173"/>
      <c r="AE567" s="136"/>
      <c r="AF567" s="70"/>
      <c r="AG567" s="65"/>
      <c r="AH567" s="57"/>
      <c r="AI567" s="57"/>
      <c r="AJ567" s="57"/>
      <c r="AK567" s="57"/>
      <c r="AL567" s="72" t="str">
        <f t="shared" si="74"/>
        <v>-</v>
      </c>
      <c r="AN567" s="112">
        <f>IF(SUMPRODUCT((A$14:A567=A567)*(B$14:B567=B567)*(D$14:D567=D567))&gt;1,0,1)</f>
        <v>0</v>
      </c>
      <c r="AO567" s="73">
        <f t="shared" si="70"/>
        <v>1</v>
      </c>
      <c r="AP567" s="73">
        <f t="shared" si="71"/>
        <v>1</v>
      </c>
      <c r="AQ567" s="74">
        <f>IF(ISBLANK(G567),1,IFERROR(VLOOKUP(G567,Tipo!$C$12:$C$27,1,FALSE),"NO"))</f>
        <v>1</v>
      </c>
      <c r="AR567" s="73">
        <f t="shared" si="72"/>
        <v>1</v>
      </c>
      <c r="AS567" s="73">
        <f>IF(ISBLANK(K567),1,IFERROR(VLOOKUP(K567,Eje_Pilar_Prop!C549:C650,1,FALSE),"NO"))</f>
        <v>1</v>
      </c>
      <c r="AT567" s="73">
        <f t="shared" si="69"/>
        <v>1</v>
      </c>
      <c r="AU567" s="38">
        <f t="shared" si="73"/>
        <v>1</v>
      </c>
      <c r="AV567" s="73">
        <f t="shared" si="68"/>
        <v>1</v>
      </c>
    </row>
    <row r="568" spans="1:48" ht="45" customHeight="1">
      <c r="A568" s="57"/>
      <c r="B568" s="71"/>
      <c r="C568" s="121"/>
      <c r="D568" s="58"/>
      <c r="E568" s="75"/>
      <c r="F568" s="58"/>
      <c r="G568" s="59"/>
      <c r="H568" s="60"/>
      <c r="I568" s="61"/>
      <c r="J568" s="186"/>
      <c r="K568" s="62"/>
      <c r="L568" s="63" t="str">
        <f>IF(ISERROR(VLOOKUP(K568,Eje_Pilar_Prop!$C$2:$E$104,2,FALSE))," ",VLOOKUP(K568,Eje_Pilar_Prop!$C$2:$E$104,2,FALSE))</f>
        <v xml:space="preserve"> </v>
      </c>
      <c r="M568" s="63" t="str">
        <f>IF(ISERROR(VLOOKUP(K568,Eje_Pilar_Prop!$C$2:$E$104,3,FALSE))," ",VLOOKUP(K568,Eje_Pilar_Prop!$C$2:$E$104,3,FALSE))</f>
        <v xml:space="preserve"> </v>
      </c>
      <c r="N568" s="64"/>
      <c r="O568" s="173"/>
      <c r="P568" s="60"/>
      <c r="Q568" s="65"/>
      <c r="R568" s="66"/>
      <c r="S568" s="67"/>
      <c r="T568" s="68"/>
      <c r="U568" s="65"/>
      <c r="V568" s="69">
        <f t="shared" si="75"/>
        <v>0</v>
      </c>
      <c r="W568" s="135"/>
      <c r="X568" s="70"/>
      <c r="Y568" s="70"/>
      <c r="Z568" s="70"/>
      <c r="AA568" s="71"/>
      <c r="AB568" s="71"/>
      <c r="AC568" s="71"/>
      <c r="AD568" s="173"/>
      <c r="AE568" s="136"/>
      <c r="AF568" s="70"/>
      <c r="AG568" s="65"/>
      <c r="AH568" s="57"/>
      <c r="AI568" s="57"/>
      <c r="AJ568" s="57"/>
      <c r="AK568" s="57"/>
      <c r="AL568" s="72" t="str">
        <f t="shared" si="74"/>
        <v>-</v>
      </c>
      <c r="AN568" s="112">
        <f>IF(SUMPRODUCT((A$14:A568=A568)*(B$14:B568=B568)*(D$14:D568=D568))&gt;1,0,1)</f>
        <v>0</v>
      </c>
      <c r="AO568" s="73">
        <f t="shared" si="70"/>
        <v>1</v>
      </c>
      <c r="AP568" s="73">
        <f t="shared" si="71"/>
        <v>1</v>
      </c>
      <c r="AQ568" s="74">
        <f>IF(ISBLANK(G568),1,IFERROR(VLOOKUP(G568,Tipo!$C$12:$C$27,1,FALSE),"NO"))</f>
        <v>1</v>
      </c>
      <c r="AR568" s="73">
        <f t="shared" si="72"/>
        <v>1</v>
      </c>
      <c r="AS568" s="73">
        <f>IF(ISBLANK(K568),1,IFERROR(VLOOKUP(K568,Eje_Pilar_Prop!C550:C651,1,FALSE),"NO"))</f>
        <v>1</v>
      </c>
      <c r="AT568" s="73">
        <f t="shared" si="69"/>
        <v>1</v>
      </c>
      <c r="AU568" s="38">
        <f t="shared" si="73"/>
        <v>1</v>
      </c>
      <c r="AV568" s="73">
        <f t="shared" si="68"/>
        <v>1</v>
      </c>
    </row>
    <row r="569" spans="1:48" ht="45" customHeight="1">
      <c r="A569" s="57"/>
      <c r="B569" s="71"/>
      <c r="C569" s="121"/>
      <c r="D569" s="58"/>
      <c r="E569" s="75"/>
      <c r="F569" s="58"/>
      <c r="G569" s="59"/>
      <c r="H569" s="60"/>
      <c r="I569" s="61"/>
      <c r="J569" s="186"/>
      <c r="K569" s="62"/>
      <c r="L569" s="63" t="str">
        <f>IF(ISERROR(VLOOKUP(K569,Eje_Pilar_Prop!$C$2:$E$104,2,FALSE))," ",VLOOKUP(K569,Eje_Pilar_Prop!$C$2:$E$104,2,FALSE))</f>
        <v xml:space="preserve"> </v>
      </c>
      <c r="M569" s="63" t="str">
        <f>IF(ISERROR(VLOOKUP(K569,Eje_Pilar_Prop!$C$2:$E$104,3,FALSE))," ",VLOOKUP(K569,Eje_Pilar_Prop!$C$2:$E$104,3,FALSE))</f>
        <v xml:space="preserve"> </v>
      </c>
      <c r="N569" s="64"/>
      <c r="O569" s="173"/>
      <c r="P569" s="60"/>
      <c r="Q569" s="65"/>
      <c r="R569" s="66"/>
      <c r="S569" s="67"/>
      <c r="T569" s="68"/>
      <c r="U569" s="65"/>
      <c r="V569" s="69">
        <f t="shared" si="75"/>
        <v>0</v>
      </c>
      <c r="W569" s="135"/>
      <c r="X569" s="70"/>
      <c r="Y569" s="70"/>
      <c r="Z569" s="70"/>
      <c r="AA569" s="71"/>
      <c r="AB569" s="71"/>
      <c r="AC569" s="71"/>
      <c r="AD569" s="173"/>
      <c r="AE569" s="136"/>
      <c r="AF569" s="70"/>
      <c r="AG569" s="65"/>
      <c r="AH569" s="57"/>
      <c r="AI569" s="57"/>
      <c r="AJ569" s="57"/>
      <c r="AK569" s="57"/>
      <c r="AL569" s="72" t="str">
        <f t="shared" si="74"/>
        <v>-</v>
      </c>
      <c r="AN569" s="112">
        <f>IF(SUMPRODUCT((A$14:A569=A569)*(B$14:B569=B569)*(D$14:D569=D569))&gt;1,0,1)</f>
        <v>0</v>
      </c>
      <c r="AO569" s="73">
        <f t="shared" si="70"/>
        <v>1</v>
      </c>
      <c r="AP569" s="73">
        <f t="shared" si="71"/>
        <v>1</v>
      </c>
      <c r="AQ569" s="74">
        <f>IF(ISBLANK(G569),1,IFERROR(VLOOKUP(G569,Tipo!$C$12:$C$27,1,FALSE),"NO"))</f>
        <v>1</v>
      </c>
      <c r="AR569" s="73">
        <f t="shared" si="72"/>
        <v>1</v>
      </c>
      <c r="AS569" s="73">
        <f>IF(ISBLANK(K569),1,IFERROR(VLOOKUP(K569,Eje_Pilar_Prop!C551:C652,1,FALSE),"NO"))</f>
        <v>1</v>
      </c>
      <c r="AT569" s="73">
        <f t="shared" si="69"/>
        <v>1</v>
      </c>
      <c r="AU569" s="38">
        <f t="shared" si="73"/>
        <v>1</v>
      </c>
      <c r="AV569" s="73">
        <f t="shared" si="68"/>
        <v>1</v>
      </c>
    </row>
    <row r="570" spans="1:48" ht="45" customHeight="1">
      <c r="A570" s="57"/>
      <c r="B570" s="71"/>
      <c r="C570" s="121"/>
      <c r="D570" s="58"/>
      <c r="E570" s="75"/>
      <c r="F570" s="58"/>
      <c r="G570" s="59"/>
      <c r="H570" s="60"/>
      <c r="I570" s="61"/>
      <c r="J570" s="186"/>
      <c r="K570" s="62"/>
      <c r="L570" s="63" t="str">
        <f>IF(ISERROR(VLOOKUP(K570,Eje_Pilar_Prop!$C$2:$E$104,2,FALSE))," ",VLOOKUP(K570,Eje_Pilar_Prop!$C$2:$E$104,2,FALSE))</f>
        <v xml:space="preserve"> </v>
      </c>
      <c r="M570" s="63" t="str">
        <f>IF(ISERROR(VLOOKUP(K570,Eje_Pilar_Prop!$C$2:$E$104,3,FALSE))," ",VLOOKUP(K570,Eje_Pilar_Prop!$C$2:$E$104,3,FALSE))</f>
        <v xml:space="preserve"> </v>
      </c>
      <c r="N570" s="64"/>
      <c r="O570" s="173"/>
      <c r="P570" s="60"/>
      <c r="Q570" s="65"/>
      <c r="R570" s="66"/>
      <c r="S570" s="67"/>
      <c r="T570" s="68"/>
      <c r="U570" s="65"/>
      <c r="V570" s="69">
        <f t="shared" si="75"/>
        <v>0</v>
      </c>
      <c r="W570" s="135"/>
      <c r="X570" s="70"/>
      <c r="Y570" s="70"/>
      <c r="Z570" s="70"/>
      <c r="AA570" s="71"/>
      <c r="AB570" s="71"/>
      <c r="AC570" s="71"/>
      <c r="AD570" s="173"/>
      <c r="AE570" s="136"/>
      <c r="AF570" s="70"/>
      <c r="AG570" s="65"/>
      <c r="AH570" s="57"/>
      <c r="AI570" s="57"/>
      <c r="AJ570" s="57"/>
      <c r="AK570" s="57"/>
      <c r="AL570" s="72" t="str">
        <f t="shared" si="74"/>
        <v>-</v>
      </c>
      <c r="AN570" s="112">
        <f>IF(SUMPRODUCT((A$14:A570=A570)*(B$14:B570=B570)*(D$14:D570=D570))&gt;1,0,1)</f>
        <v>0</v>
      </c>
      <c r="AO570" s="73">
        <f t="shared" si="70"/>
        <v>1</v>
      </c>
      <c r="AP570" s="73">
        <f t="shared" si="71"/>
        <v>1</v>
      </c>
      <c r="AQ570" s="74">
        <f>IF(ISBLANK(G570),1,IFERROR(VLOOKUP(G570,Tipo!$C$12:$C$27,1,FALSE),"NO"))</f>
        <v>1</v>
      </c>
      <c r="AR570" s="73">
        <f t="shared" si="72"/>
        <v>1</v>
      </c>
      <c r="AS570" s="73">
        <f>IF(ISBLANK(K570),1,IFERROR(VLOOKUP(K570,Eje_Pilar_Prop!C552:C653,1,FALSE),"NO"))</f>
        <v>1</v>
      </c>
      <c r="AT570" s="73">
        <f t="shared" si="69"/>
        <v>1</v>
      </c>
      <c r="AU570" s="38">
        <f t="shared" si="73"/>
        <v>1</v>
      </c>
      <c r="AV570" s="73">
        <f t="shared" si="68"/>
        <v>1</v>
      </c>
    </row>
    <row r="571" spans="1:48" ht="45" customHeight="1">
      <c r="A571" s="57"/>
      <c r="B571" s="71"/>
      <c r="C571" s="121"/>
      <c r="D571" s="58"/>
      <c r="E571" s="75"/>
      <c r="F571" s="58"/>
      <c r="G571" s="59"/>
      <c r="H571" s="60"/>
      <c r="I571" s="61"/>
      <c r="J571" s="186"/>
      <c r="K571" s="62"/>
      <c r="L571" s="63" t="str">
        <f>IF(ISERROR(VLOOKUP(K571,Eje_Pilar_Prop!$C$2:$E$104,2,FALSE))," ",VLOOKUP(K571,Eje_Pilar_Prop!$C$2:$E$104,2,FALSE))</f>
        <v xml:space="preserve"> </v>
      </c>
      <c r="M571" s="63" t="str">
        <f>IF(ISERROR(VLOOKUP(K571,Eje_Pilar_Prop!$C$2:$E$104,3,FALSE))," ",VLOOKUP(K571,Eje_Pilar_Prop!$C$2:$E$104,3,FALSE))</f>
        <v xml:space="preserve"> </v>
      </c>
      <c r="N571" s="64"/>
      <c r="O571" s="173"/>
      <c r="P571" s="60"/>
      <c r="Q571" s="65"/>
      <c r="R571" s="66"/>
      <c r="S571" s="67"/>
      <c r="T571" s="68"/>
      <c r="U571" s="65"/>
      <c r="V571" s="69">
        <f t="shared" si="75"/>
        <v>0</v>
      </c>
      <c r="W571" s="135"/>
      <c r="X571" s="70"/>
      <c r="Y571" s="70"/>
      <c r="Z571" s="70"/>
      <c r="AA571" s="71"/>
      <c r="AB571" s="71"/>
      <c r="AC571" s="71"/>
      <c r="AD571" s="173"/>
      <c r="AE571" s="136"/>
      <c r="AF571" s="70"/>
      <c r="AG571" s="65"/>
      <c r="AH571" s="57"/>
      <c r="AI571" s="57"/>
      <c r="AJ571" s="57"/>
      <c r="AK571" s="57"/>
      <c r="AL571" s="72" t="str">
        <f t="shared" si="74"/>
        <v>-</v>
      </c>
      <c r="AN571" s="112">
        <f>IF(SUMPRODUCT((A$14:A571=A571)*(B$14:B571=B571)*(D$14:D571=D571))&gt;1,0,1)</f>
        <v>0</v>
      </c>
      <c r="AO571" s="73">
        <f t="shared" si="70"/>
        <v>1</v>
      </c>
      <c r="AP571" s="73">
        <f t="shared" si="71"/>
        <v>1</v>
      </c>
      <c r="AQ571" s="74">
        <f>IF(ISBLANK(G571),1,IFERROR(VLOOKUP(G571,Tipo!$C$12:$C$27,1,FALSE),"NO"))</f>
        <v>1</v>
      </c>
      <c r="AR571" s="73">
        <f t="shared" si="72"/>
        <v>1</v>
      </c>
      <c r="AS571" s="73">
        <f>IF(ISBLANK(K571),1,IFERROR(VLOOKUP(K571,Eje_Pilar_Prop!C553:C654,1,FALSE),"NO"))</f>
        <v>1</v>
      </c>
      <c r="AT571" s="73">
        <f t="shared" si="69"/>
        <v>1</v>
      </c>
      <c r="AU571" s="38">
        <f t="shared" si="73"/>
        <v>1</v>
      </c>
      <c r="AV571" s="73">
        <f t="shared" si="68"/>
        <v>1</v>
      </c>
    </row>
    <row r="572" spans="1:48" ht="45" customHeight="1">
      <c r="A572" s="57"/>
      <c r="B572" s="71"/>
      <c r="C572" s="121"/>
      <c r="D572" s="58"/>
      <c r="E572" s="75"/>
      <c r="F572" s="58"/>
      <c r="G572" s="59"/>
      <c r="H572" s="60"/>
      <c r="I572" s="61"/>
      <c r="J572" s="186"/>
      <c r="K572" s="62"/>
      <c r="L572" s="63" t="str">
        <f>IF(ISERROR(VLOOKUP(K572,Eje_Pilar_Prop!$C$2:$E$104,2,FALSE))," ",VLOOKUP(K572,Eje_Pilar_Prop!$C$2:$E$104,2,FALSE))</f>
        <v xml:space="preserve"> </v>
      </c>
      <c r="M572" s="63" t="str">
        <f>IF(ISERROR(VLOOKUP(K572,Eje_Pilar_Prop!$C$2:$E$104,3,FALSE))," ",VLOOKUP(K572,Eje_Pilar_Prop!$C$2:$E$104,3,FALSE))</f>
        <v xml:space="preserve"> </v>
      </c>
      <c r="N572" s="64"/>
      <c r="O572" s="173"/>
      <c r="P572" s="60"/>
      <c r="Q572" s="65"/>
      <c r="R572" s="66"/>
      <c r="S572" s="67"/>
      <c r="T572" s="68"/>
      <c r="U572" s="65"/>
      <c r="V572" s="69">
        <f t="shared" si="75"/>
        <v>0</v>
      </c>
      <c r="W572" s="135"/>
      <c r="X572" s="70"/>
      <c r="Y572" s="70"/>
      <c r="Z572" s="70"/>
      <c r="AA572" s="71"/>
      <c r="AB572" s="71"/>
      <c r="AC572" s="71"/>
      <c r="AD572" s="173"/>
      <c r="AE572" s="136"/>
      <c r="AF572" s="70"/>
      <c r="AG572" s="65"/>
      <c r="AH572" s="57"/>
      <c r="AI572" s="57"/>
      <c r="AJ572" s="57"/>
      <c r="AK572" s="57"/>
      <c r="AL572" s="72" t="str">
        <f t="shared" si="74"/>
        <v>-</v>
      </c>
      <c r="AN572" s="112">
        <f>IF(SUMPRODUCT((A$14:A572=A572)*(B$14:B572=B572)*(D$14:D572=D572))&gt;1,0,1)</f>
        <v>0</v>
      </c>
      <c r="AO572" s="73">
        <f t="shared" si="70"/>
        <v>1</v>
      </c>
      <c r="AP572" s="73">
        <f t="shared" si="71"/>
        <v>1</v>
      </c>
      <c r="AQ572" s="74">
        <f>IF(ISBLANK(G572),1,IFERROR(VLOOKUP(G572,Tipo!$C$12:$C$27,1,FALSE),"NO"))</f>
        <v>1</v>
      </c>
      <c r="AR572" s="73">
        <f t="shared" si="72"/>
        <v>1</v>
      </c>
      <c r="AS572" s="73">
        <f>IF(ISBLANK(K572),1,IFERROR(VLOOKUP(K572,Eje_Pilar_Prop!C554:C655,1,FALSE),"NO"))</f>
        <v>1</v>
      </c>
      <c r="AT572" s="73">
        <f t="shared" si="69"/>
        <v>1</v>
      </c>
      <c r="AU572" s="38">
        <f t="shared" si="73"/>
        <v>1</v>
      </c>
      <c r="AV572" s="73">
        <f t="shared" si="68"/>
        <v>1</v>
      </c>
    </row>
    <row r="573" spans="1:48" ht="45" customHeight="1">
      <c r="A573" s="57"/>
      <c r="B573" s="71"/>
      <c r="C573" s="121"/>
      <c r="D573" s="58"/>
      <c r="E573" s="75"/>
      <c r="F573" s="58"/>
      <c r="G573" s="59"/>
      <c r="H573" s="60"/>
      <c r="I573" s="61"/>
      <c r="J573" s="186"/>
      <c r="K573" s="62"/>
      <c r="L573" s="63" t="str">
        <f>IF(ISERROR(VLOOKUP(K573,Eje_Pilar_Prop!$C$2:$E$104,2,FALSE))," ",VLOOKUP(K573,Eje_Pilar_Prop!$C$2:$E$104,2,FALSE))</f>
        <v xml:space="preserve"> </v>
      </c>
      <c r="M573" s="63" t="str">
        <f>IF(ISERROR(VLOOKUP(K573,Eje_Pilar_Prop!$C$2:$E$104,3,FALSE))," ",VLOOKUP(K573,Eje_Pilar_Prop!$C$2:$E$104,3,FALSE))</f>
        <v xml:space="preserve"> </v>
      </c>
      <c r="N573" s="64"/>
      <c r="O573" s="173"/>
      <c r="P573" s="60"/>
      <c r="Q573" s="65"/>
      <c r="R573" s="66"/>
      <c r="S573" s="67"/>
      <c r="T573" s="68"/>
      <c r="U573" s="65"/>
      <c r="V573" s="69">
        <f t="shared" si="75"/>
        <v>0</v>
      </c>
      <c r="W573" s="135"/>
      <c r="X573" s="70"/>
      <c r="Y573" s="70"/>
      <c r="Z573" s="70"/>
      <c r="AA573" s="71"/>
      <c r="AB573" s="71"/>
      <c r="AC573" s="71"/>
      <c r="AD573" s="173"/>
      <c r="AE573" s="136"/>
      <c r="AF573" s="70"/>
      <c r="AG573" s="65"/>
      <c r="AH573" s="57"/>
      <c r="AI573" s="57"/>
      <c r="AJ573" s="57"/>
      <c r="AK573" s="57"/>
      <c r="AL573" s="72" t="str">
        <f t="shared" si="74"/>
        <v>-</v>
      </c>
      <c r="AN573" s="112">
        <f>IF(SUMPRODUCT((A$14:A573=A573)*(B$14:B573=B573)*(D$14:D573=D573))&gt;1,0,1)</f>
        <v>0</v>
      </c>
      <c r="AO573" s="73">
        <f t="shared" si="70"/>
        <v>1</v>
      </c>
      <c r="AP573" s="73">
        <f t="shared" si="71"/>
        <v>1</v>
      </c>
      <c r="AQ573" s="74">
        <f>IF(ISBLANK(G573),1,IFERROR(VLOOKUP(G573,Tipo!$C$12:$C$27,1,FALSE),"NO"))</f>
        <v>1</v>
      </c>
      <c r="AR573" s="73">
        <f t="shared" si="72"/>
        <v>1</v>
      </c>
      <c r="AS573" s="73">
        <f>IF(ISBLANK(K573),1,IFERROR(VLOOKUP(K573,Eje_Pilar_Prop!C555:C656,1,FALSE),"NO"))</f>
        <v>1</v>
      </c>
      <c r="AT573" s="73">
        <f t="shared" si="69"/>
        <v>1</v>
      </c>
      <c r="AU573" s="38">
        <f t="shared" si="73"/>
        <v>1</v>
      </c>
      <c r="AV573" s="73">
        <f t="shared" si="68"/>
        <v>1</v>
      </c>
    </row>
    <row r="574" spans="1:48" ht="45" customHeight="1">
      <c r="A574" s="57"/>
      <c r="B574" s="71"/>
      <c r="C574" s="121"/>
      <c r="D574" s="58"/>
      <c r="E574" s="75"/>
      <c r="F574" s="58"/>
      <c r="G574" s="59"/>
      <c r="H574" s="60"/>
      <c r="I574" s="61"/>
      <c r="J574" s="186"/>
      <c r="K574" s="62"/>
      <c r="L574" s="63" t="str">
        <f>IF(ISERROR(VLOOKUP(K574,Eje_Pilar_Prop!$C$2:$E$104,2,FALSE))," ",VLOOKUP(K574,Eje_Pilar_Prop!$C$2:$E$104,2,FALSE))</f>
        <v xml:space="preserve"> </v>
      </c>
      <c r="M574" s="63" t="str">
        <f>IF(ISERROR(VLOOKUP(K574,Eje_Pilar_Prop!$C$2:$E$104,3,FALSE))," ",VLOOKUP(K574,Eje_Pilar_Prop!$C$2:$E$104,3,FALSE))</f>
        <v xml:space="preserve"> </v>
      </c>
      <c r="N574" s="64"/>
      <c r="O574" s="173"/>
      <c r="P574" s="60"/>
      <c r="Q574" s="65"/>
      <c r="R574" s="66"/>
      <c r="S574" s="67"/>
      <c r="T574" s="68"/>
      <c r="U574" s="65"/>
      <c r="V574" s="69">
        <f t="shared" si="75"/>
        <v>0</v>
      </c>
      <c r="W574" s="135"/>
      <c r="X574" s="70"/>
      <c r="Y574" s="70"/>
      <c r="Z574" s="70"/>
      <c r="AA574" s="71"/>
      <c r="AB574" s="71"/>
      <c r="AC574" s="71"/>
      <c r="AD574" s="173"/>
      <c r="AE574" s="136"/>
      <c r="AF574" s="70"/>
      <c r="AG574" s="65"/>
      <c r="AH574" s="57"/>
      <c r="AI574" s="57"/>
      <c r="AJ574" s="57"/>
      <c r="AK574" s="57"/>
      <c r="AL574" s="72" t="str">
        <f t="shared" si="74"/>
        <v>-</v>
      </c>
      <c r="AN574" s="112">
        <f>IF(SUMPRODUCT((A$14:A574=A574)*(B$14:B574=B574)*(D$14:D574=D574))&gt;1,0,1)</f>
        <v>0</v>
      </c>
      <c r="AO574" s="73">
        <f t="shared" si="70"/>
        <v>1</v>
      </c>
      <c r="AP574" s="73">
        <f t="shared" si="71"/>
        <v>1</v>
      </c>
      <c r="AQ574" s="74">
        <f>IF(ISBLANK(G574),1,IFERROR(VLOOKUP(G574,Tipo!$C$12:$C$27,1,FALSE),"NO"))</f>
        <v>1</v>
      </c>
      <c r="AR574" s="73">
        <f t="shared" si="72"/>
        <v>1</v>
      </c>
      <c r="AS574" s="73">
        <f>IF(ISBLANK(K574),1,IFERROR(VLOOKUP(K574,Eje_Pilar_Prop!C556:C657,1,FALSE),"NO"))</f>
        <v>1</v>
      </c>
      <c r="AT574" s="73">
        <f t="shared" si="69"/>
        <v>1</v>
      </c>
      <c r="AU574" s="38">
        <f t="shared" si="73"/>
        <v>1</v>
      </c>
      <c r="AV574" s="73">
        <f t="shared" si="68"/>
        <v>1</v>
      </c>
    </row>
    <row r="575" spans="1:48" ht="45" customHeight="1">
      <c r="A575" s="57"/>
      <c r="B575" s="71"/>
      <c r="C575" s="121"/>
      <c r="D575" s="58"/>
      <c r="E575" s="75"/>
      <c r="F575" s="58"/>
      <c r="G575" s="59"/>
      <c r="H575" s="60"/>
      <c r="I575" s="61"/>
      <c r="J575" s="186"/>
      <c r="K575" s="62"/>
      <c r="L575" s="63" t="str">
        <f>IF(ISERROR(VLOOKUP(K575,Eje_Pilar_Prop!$C$2:$E$104,2,FALSE))," ",VLOOKUP(K575,Eje_Pilar_Prop!$C$2:$E$104,2,FALSE))</f>
        <v xml:space="preserve"> </v>
      </c>
      <c r="M575" s="63" t="str">
        <f>IF(ISERROR(VLOOKUP(K575,Eje_Pilar_Prop!$C$2:$E$104,3,FALSE))," ",VLOOKUP(K575,Eje_Pilar_Prop!$C$2:$E$104,3,FALSE))</f>
        <v xml:space="preserve"> </v>
      </c>
      <c r="N575" s="64"/>
      <c r="O575" s="173"/>
      <c r="P575" s="60"/>
      <c r="Q575" s="65"/>
      <c r="R575" s="66"/>
      <c r="S575" s="67"/>
      <c r="T575" s="68"/>
      <c r="U575" s="65"/>
      <c r="V575" s="69">
        <f t="shared" si="75"/>
        <v>0</v>
      </c>
      <c r="W575" s="135"/>
      <c r="X575" s="70"/>
      <c r="Y575" s="70"/>
      <c r="Z575" s="70"/>
      <c r="AA575" s="71"/>
      <c r="AB575" s="71"/>
      <c r="AC575" s="71"/>
      <c r="AD575" s="173"/>
      <c r="AE575" s="136"/>
      <c r="AF575" s="70"/>
      <c r="AG575" s="65"/>
      <c r="AH575" s="57"/>
      <c r="AI575" s="57"/>
      <c r="AJ575" s="57"/>
      <c r="AK575" s="57"/>
      <c r="AL575" s="72" t="str">
        <f t="shared" si="74"/>
        <v>-</v>
      </c>
      <c r="AN575" s="112">
        <f>IF(SUMPRODUCT((A$14:A575=A575)*(B$14:B575=B575)*(D$14:D575=D575))&gt;1,0,1)</f>
        <v>0</v>
      </c>
      <c r="AO575" s="73">
        <f t="shared" si="70"/>
        <v>1</v>
      </c>
      <c r="AP575" s="73">
        <f t="shared" si="71"/>
        <v>1</v>
      </c>
      <c r="AQ575" s="74">
        <f>IF(ISBLANK(G575),1,IFERROR(VLOOKUP(G575,Tipo!$C$12:$C$27,1,FALSE),"NO"))</f>
        <v>1</v>
      </c>
      <c r="AR575" s="73">
        <f t="shared" si="72"/>
        <v>1</v>
      </c>
      <c r="AS575" s="73">
        <f>IF(ISBLANK(K575),1,IFERROR(VLOOKUP(K575,Eje_Pilar_Prop!C557:C658,1,FALSE),"NO"))</f>
        <v>1</v>
      </c>
      <c r="AT575" s="73">
        <f t="shared" si="69"/>
        <v>1</v>
      </c>
      <c r="AU575" s="38">
        <f t="shared" si="73"/>
        <v>1</v>
      </c>
      <c r="AV575" s="73">
        <f t="shared" si="68"/>
        <v>1</v>
      </c>
    </row>
    <row r="576" spans="1:48" ht="45" customHeight="1">
      <c r="A576" s="57"/>
      <c r="B576" s="71"/>
      <c r="C576" s="121"/>
      <c r="D576" s="58"/>
      <c r="E576" s="75"/>
      <c r="F576" s="58"/>
      <c r="G576" s="59"/>
      <c r="H576" s="60"/>
      <c r="I576" s="61"/>
      <c r="J576" s="186"/>
      <c r="K576" s="62"/>
      <c r="L576" s="63" t="str">
        <f>IF(ISERROR(VLOOKUP(K576,Eje_Pilar_Prop!$C$2:$E$104,2,FALSE))," ",VLOOKUP(K576,Eje_Pilar_Prop!$C$2:$E$104,2,FALSE))</f>
        <v xml:space="preserve"> </v>
      </c>
      <c r="M576" s="63" t="str">
        <f>IF(ISERROR(VLOOKUP(K576,Eje_Pilar_Prop!$C$2:$E$104,3,FALSE))," ",VLOOKUP(K576,Eje_Pilar_Prop!$C$2:$E$104,3,FALSE))</f>
        <v xml:space="preserve"> </v>
      </c>
      <c r="N576" s="64"/>
      <c r="O576" s="173"/>
      <c r="P576" s="60"/>
      <c r="Q576" s="65"/>
      <c r="R576" s="66"/>
      <c r="S576" s="67"/>
      <c r="T576" s="68"/>
      <c r="U576" s="65"/>
      <c r="V576" s="69">
        <f t="shared" si="75"/>
        <v>0</v>
      </c>
      <c r="W576" s="135"/>
      <c r="X576" s="70"/>
      <c r="Y576" s="70"/>
      <c r="Z576" s="70"/>
      <c r="AA576" s="71"/>
      <c r="AB576" s="71"/>
      <c r="AC576" s="71"/>
      <c r="AD576" s="173"/>
      <c r="AE576" s="136"/>
      <c r="AF576" s="70"/>
      <c r="AG576" s="65"/>
      <c r="AH576" s="57"/>
      <c r="AI576" s="57"/>
      <c r="AJ576" s="57"/>
      <c r="AK576" s="57"/>
      <c r="AL576" s="72" t="str">
        <f t="shared" si="74"/>
        <v>-</v>
      </c>
      <c r="AN576" s="112">
        <f>IF(SUMPRODUCT((A$14:A576=A576)*(B$14:B576=B576)*(D$14:D576=D576))&gt;1,0,1)</f>
        <v>0</v>
      </c>
      <c r="AO576" s="73">
        <f t="shared" si="70"/>
        <v>1</v>
      </c>
      <c r="AP576" s="73">
        <f t="shared" si="71"/>
        <v>1</v>
      </c>
      <c r="AQ576" s="74">
        <f>IF(ISBLANK(G576),1,IFERROR(VLOOKUP(G576,Tipo!$C$12:$C$27,1,FALSE),"NO"))</f>
        <v>1</v>
      </c>
      <c r="AR576" s="73">
        <f t="shared" si="72"/>
        <v>1</v>
      </c>
      <c r="AS576" s="73">
        <f>IF(ISBLANK(K576),1,IFERROR(VLOOKUP(K576,Eje_Pilar_Prop!C558:C659,1,FALSE),"NO"))</f>
        <v>1</v>
      </c>
      <c r="AT576" s="73">
        <f t="shared" si="69"/>
        <v>1</v>
      </c>
      <c r="AU576" s="38">
        <f t="shared" si="73"/>
        <v>1</v>
      </c>
      <c r="AV576" s="73">
        <f t="shared" si="68"/>
        <v>1</v>
      </c>
    </row>
    <row r="577" spans="1:48" ht="45" customHeight="1">
      <c r="A577" s="57"/>
      <c r="B577" s="71"/>
      <c r="C577" s="121"/>
      <c r="D577" s="58"/>
      <c r="E577" s="75"/>
      <c r="F577" s="58"/>
      <c r="G577" s="59"/>
      <c r="H577" s="60"/>
      <c r="I577" s="61"/>
      <c r="J577" s="186"/>
      <c r="K577" s="62"/>
      <c r="L577" s="63" t="str">
        <f>IF(ISERROR(VLOOKUP(K577,Eje_Pilar_Prop!$C$2:$E$104,2,FALSE))," ",VLOOKUP(K577,Eje_Pilar_Prop!$C$2:$E$104,2,FALSE))</f>
        <v xml:space="preserve"> </v>
      </c>
      <c r="M577" s="63" t="str">
        <f>IF(ISERROR(VLOOKUP(K577,Eje_Pilar_Prop!$C$2:$E$104,3,FALSE))," ",VLOOKUP(K577,Eje_Pilar_Prop!$C$2:$E$104,3,FALSE))</f>
        <v xml:space="preserve"> </v>
      </c>
      <c r="N577" s="64"/>
      <c r="O577" s="173"/>
      <c r="P577" s="60"/>
      <c r="Q577" s="65"/>
      <c r="R577" s="66"/>
      <c r="S577" s="67"/>
      <c r="T577" s="68"/>
      <c r="U577" s="65"/>
      <c r="V577" s="69">
        <f t="shared" si="75"/>
        <v>0</v>
      </c>
      <c r="W577" s="135"/>
      <c r="X577" s="70"/>
      <c r="Y577" s="70"/>
      <c r="Z577" s="70"/>
      <c r="AA577" s="71"/>
      <c r="AB577" s="71"/>
      <c r="AC577" s="71"/>
      <c r="AD577" s="173"/>
      <c r="AE577" s="136"/>
      <c r="AF577" s="70"/>
      <c r="AG577" s="65"/>
      <c r="AH577" s="57"/>
      <c r="AI577" s="57"/>
      <c r="AJ577" s="57"/>
      <c r="AK577" s="57"/>
      <c r="AL577" s="72" t="str">
        <f t="shared" si="74"/>
        <v>-</v>
      </c>
      <c r="AN577" s="112">
        <f>IF(SUMPRODUCT((A$14:A577=A577)*(B$14:B577=B577)*(D$14:D577=D577))&gt;1,0,1)</f>
        <v>0</v>
      </c>
      <c r="AO577" s="73">
        <f t="shared" si="70"/>
        <v>1</v>
      </c>
      <c r="AP577" s="73">
        <f t="shared" si="71"/>
        <v>1</v>
      </c>
      <c r="AQ577" s="74">
        <f>IF(ISBLANK(G577),1,IFERROR(VLOOKUP(G577,Tipo!$C$12:$C$27,1,FALSE),"NO"))</f>
        <v>1</v>
      </c>
      <c r="AR577" s="73">
        <f t="shared" si="72"/>
        <v>1</v>
      </c>
      <c r="AS577" s="73">
        <f>IF(ISBLANK(K577),1,IFERROR(VLOOKUP(K577,Eje_Pilar_Prop!C559:C660,1,FALSE),"NO"))</f>
        <v>1</v>
      </c>
      <c r="AT577" s="73">
        <f t="shared" si="69"/>
        <v>1</v>
      </c>
      <c r="AU577" s="38">
        <f t="shared" si="73"/>
        <v>1</v>
      </c>
      <c r="AV577" s="73">
        <f t="shared" si="68"/>
        <v>1</v>
      </c>
    </row>
    <row r="578" spans="1:48" ht="45" customHeight="1">
      <c r="A578" s="57"/>
      <c r="B578" s="71"/>
      <c r="C578" s="121"/>
      <c r="D578" s="58"/>
      <c r="E578" s="75"/>
      <c r="F578" s="58"/>
      <c r="G578" s="59"/>
      <c r="H578" s="60"/>
      <c r="I578" s="61"/>
      <c r="J578" s="186"/>
      <c r="K578" s="62"/>
      <c r="L578" s="63" t="str">
        <f>IF(ISERROR(VLOOKUP(K578,Eje_Pilar_Prop!$C$2:$E$104,2,FALSE))," ",VLOOKUP(K578,Eje_Pilar_Prop!$C$2:$E$104,2,FALSE))</f>
        <v xml:space="preserve"> </v>
      </c>
      <c r="M578" s="63" t="str">
        <f>IF(ISERROR(VLOOKUP(K578,Eje_Pilar_Prop!$C$2:$E$104,3,FALSE))," ",VLOOKUP(K578,Eje_Pilar_Prop!$C$2:$E$104,3,FALSE))</f>
        <v xml:space="preserve"> </v>
      </c>
      <c r="N578" s="64"/>
      <c r="O578" s="173"/>
      <c r="P578" s="60"/>
      <c r="Q578" s="65"/>
      <c r="R578" s="66"/>
      <c r="S578" s="67"/>
      <c r="T578" s="68"/>
      <c r="U578" s="65"/>
      <c r="V578" s="69">
        <f t="shared" si="75"/>
        <v>0</v>
      </c>
      <c r="W578" s="135"/>
      <c r="X578" s="70"/>
      <c r="Y578" s="70"/>
      <c r="Z578" s="70"/>
      <c r="AA578" s="71"/>
      <c r="AB578" s="71"/>
      <c r="AC578" s="71"/>
      <c r="AD578" s="173"/>
      <c r="AE578" s="136"/>
      <c r="AF578" s="70"/>
      <c r="AG578" s="65"/>
      <c r="AH578" s="57"/>
      <c r="AI578" s="57"/>
      <c r="AJ578" s="57"/>
      <c r="AK578" s="57"/>
      <c r="AL578" s="72" t="str">
        <f t="shared" si="74"/>
        <v>-</v>
      </c>
      <c r="AN578" s="112">
        <f>IF(SUMPRODUCT((A$14:A578=A578)*(B$14:B578=B578)*(D$14:D578=D578))&gt;1,0,1)</f>
        <v>0</v>
      </c>
      <c r="AO578" s="73">
        <f t="shared" si="70"/>
        <v>1</v>
      </c>
      <c r="AP578" s="73">
        <f t="shared" si="71"/>
        <v>1</v>
      </c>
      <c r="AQ578" s="74">
        <f>IF(ISBLANK(G578),1,IFERROR(VLOOKUP(G578,Tipo!$C$12:$C$27,1,FALSE),"NO"))</f>
        <v>1</v>
      </c>
      <c r="AR578" s="73">
        <f t="shared" si="72"/>
        <v>1</v>
      </c>
      <c r="AS578" s="73">
        <f>IF(ISBLANK(K578),1,IFERROR(VLOOKUP(K578,Eje_Pilar_Prop!C560:C661,1,FALSE),"NO"))</f>
        <v>1</v>
      </c>
      <c r="AT578" s="73">
        <f t="shared" si="69"/>
        <v>1</v>
      </c>
      <c r="AU578" s="38">
        <f t="shared" si="73"/>
        <v>1</v>
      </c>
      <c r="AV578" s="73">
        <f t="shared" si="68"/>
        <v>1</v>
      </c>
    </row>
    <row r="579" spans="1:48" ht="45" customHeight="1">
      <c r="A579" s="57"/>
      <c r="B579" s="71"/>
      <c r="C579" s="121"/>
      <c r="D579" s="58"/>
      <c r="E579" s="75"/>
      <c r="F579" s="58"/>
      <c r="G579" s="59"/>
      <c r="H579" s="60"/>
      <c r="I579" s="61"/>
      <c r="J579" s="186"/>
      <c r="K579" s="62"/>
      <c r="L579" s="63" t="str">
        <f>IF(ISERROR(VLOOKUP(K579,Eje_Pilar_Prop!$C$2:$E$104,2,FALSE))," ",VLOOKUP(K579,Eje_Pilar_Prop!$C$2:$E$104,2,FALSE))</f>
        <v xml:space="preserve"> </v>
      </c>
      <c r="M579" s="63" t="str">
        <f>IF(ISERROR(VLOOKUP(K579,Eje_Pilar_Prop!$C$2:$E$104,3,FALSE))," ",VLOOKUP(K579,Eje_Pilar_Prop!$C$2:$E$104,3,FALSE))</f>
        <v xml:space="preserve"> </v>
      </c>
      <c r="N579" s="64"/>
      <c r="O579" s="173"/>
      <c r="P579" s="60"/>
      <c r="Q579" s="65"/>
      <c r="R579" s="66"/>
      <c r="S579" s="67"/>
      <c r="T579" s="68"/>
      <c r="U579" s="65"/>
      <c r="V579" s="69">
        <f t="shared" si="75"/>
        <v>0</v>
      </c>
      <c r="W579" s="135"/>
      <c r="X579" s="70"/>
      <c r="Y579" s="70"/>
      <c r="Z579" s="70"/>
      <c r="AA579" s="71"/>
      <c r="AB579" s="71"/>
      <c r="AC579" s="71"/>
      <c r="AD579" s="173"/>
      <c r="AE579" s="136"/>
      <c r="AF579" s="70"/>
      <c r="AG579" s="65"/>
      <c r="AH579" s="57"/>
      <c r="AI579" s="57"/>
      <c r="AJ579" s="57"/>
      <c r="AK579" s="57"/>
      <c r="AL579" s="72" t="str">
        <f t="shared" si="74"/>
        <v>-</v>
      </c>
      <c r="AN579" s="112">
        <f>IF(SUMPRODUCT((A$14:A579=A579)*(B$14:B579=B579)*(D$14:D579=D579))&gt;1,0,1)</f>
        <v>0</v>
      </c>
      <c r="AO579" s="73">
        <f t="shared" si="70"/>
        <v>1</v>
      </c>
      <c r="AP579" s="73">
        <f t="shared" si="71"/>
        <v>1</v>
      </c>
      <c r="AQ579" s="74">
        <f>IF(ISBLANK(G579),1,IFERROR(VLOOKUP(G579,Tipo!$C$12:$C$27,1,FALSE),"NO"))</f>
        <v>1</v>
      </c>
      <c r="AR579" s="73">
        <f t="shared" si="72"/>
        <v>1</v>
      </c>
      <c r="AS579" s="73">
        <f>IF(ISBLANK(K579),1,IFERROR(VLOOKUP(K579,Eje_Pilar_Prop!C561:C662,1,FALSE),"NO"))</f>
        <v>1</v>
      </c>
      <c r="AT579" s="73">
        <f t="shared" si="69"/>
        <v>1</v>
      </c>
      <c r="AU579" s="38">
        <f t="shared" si="73"/>
        <v>1</v>
      </c>
      <c r="AV579" s="73">
        <f t="shared" si="68"/>
        <v>1</v>
      </c>
    </row>
    <row r="580" spans="1:48" ht="45" customHeight="1">
      <c r="A580" s="57"/>
      <c r="B580" s="71"/>
      <c r="C580" s="121"/>
      <c r="D580" s="58"/>
      <c r="E580" s="75"/>
      <c r="F580" s="58"/>
      <c r="G580" s="59"/>
      <c r="H580" s="60"/>
      <c r="I580" s="61"/>
      <c r="J580" s="186"/>
      <c r="K580" s="62"/>
      <c r="L580" s="63" t="str">
        <f>IF(ISERROR(VLOOKUP(K580,Eje_Pilar_Prop!$C$2:$E$104,2,FALSE))," ",VLOOKUP(K580,Eje_Pilar_Prop!$C$2:$E$104,2,FALSE))</f>
        <v xml:space="preserve"> </v>
      </c>
      <c r="M580" s="63" t="str">
        <f>IF(ISERROR(VLOOKUP(K580,Eje_Pilar_Prop!$C$2:$E$104,3,FALSE))," ",VLOOKUP(K580,Eje_Pilar_Prop!$C$2:$E$104,3,FALSE))</f>
        <v xml:space="preserve"> </v>
      </c>
      <c r="N580" s="64"/>
      <c r="O580" s="173"/>
      <c r="P580" s="60"/>
      <c r="Q580" s="65"/>
      <c r="R580" s="66"/>
      <c r="S580" s="67"/>
      <c r="T580" s="68"/>
      <c r="U580" s="65"/>
      <c r="V580" s="69">
        <f t="shared" si="75"/>
        <v>0</v>
      </c>
      <c r="W580" s="135"/>
      <c r="X580" s="70"/>
      <c r="Y580" s="70"/>
      <c r="Z580" s="70"/>
      <c r="AA580" s="71"/>
      <c r="AB580" s="71"/>
      <c r="AC580" s="71"/>
      <c r="AD580" s="173"/>
      <c r="AE580" s="136"/>
      <c r="AF580" s="70"/>
      <c r="AG580" s="65"/>
      <c r="AH580" s="57"/>
      <c r="AI580" s="57"/>
      <c r="AJ580" s="57"/>
      <c r="AK580" s="57"/>
      <c r="AL580" s="72" t="str">
        <f t="shared" si="74"/>
        <v>-</v>
      </c>
      <c r="AN580" s="112">
        <f>IF(SUMPRODUCT((A$14:A580=A580)*(B$14:B580=B580)*(D$14:D580=D580))&gt;1,0,1)</f>
        <v>0</v>
      </c>
      <c r="AO580" s="73">
        <f t="shared" si="70"/>
        <v>1</v>
      </c>
      <c r="AP580" s="73">
        <f t="shared" si="71"/>
        <v>1</v>
      </c>
      <c r="AQ580" s="74">
        <f>IF(ISBLANK(G580),1,IFERROR(VLOOKUP(G580,Tipo!$C$12:$C$27,1,FALSE),"NO"))</f>
        <v>1</v>
      </c>
      <c r="AR580" s="73">
        <f t="shared" si="72"/>
        <v>1</v>
      </c>
      <c r="AS580" s="73">
        <f>IF(ISBLANK(K580),1,IFERROR(VLOOKUP(K580,Eje_Pilar_Prop!C562:C663,1,FALSE),"NO"))</f>
        <v>1</v>
      </c>
      <c r="AT580" s="73">
        <f t="shared" si="69"/>
        <v>1</v>
      </c>
      <c r="AU580" s="38">
        <f t="shared" si="73"/>
        <v>1</v>
      </c>
      <c r="AV580" s="73">
        <f t="shared" si="68"/>
        <v>1</v>
      </c>
    </row>
    <row r="581" spans="1:48" ht="45" customHeight="1">
      <c r="A581" s="57"/>
      <c r="B581" s="71"/>
      <c r="C581" s="121"/>
      <c r="D581" s="58"/>
      <c r="E581" s="75"/>
      <c r="F581" s="58"/>
      <c r="G581" s="59"/>
      <c r="H581" s="60"/>
      <c r="I581" s="61"/>
      <c r="J581" s="186"/>
      <c r="K581" s="62"/>
      <c r="L581" s="63" t="str">
        <f>IF(ISERROR(VLOOKUP(K581,Eje_Pilar_Prop!$C$2:$E$104,2,FALSE))," ",VLOOKUP(K581,Eje_Pilar_Prop!$C$2:$E$104,2,FALSE))</f>
        <v xml:space="preserve"> </v>
      </c>
      <c r="M581" s="63" t="str">
        <f>IF(ISERROR(VLOOKUP(K581,Eje_Pilar_Prop!$C$2:$E$104,3,FALSE))," ",VLOOKUP(K581,Eje_Pilar_Prop!$C$2:$E$104,3,FALSE))</f>
        <v xml:space="preserve"> </v>
      </c>
      <c r="N581" s="64"/>
      <c r="O581" s="173"/>
      <c r="P581" s="60"/>
      <c r="Q581" s="65"/>
      <c r="R581" s="66"/>
      <c r="S581" s="67"/>
      <c r="T581" s="68"/>
      <c r="U581" s="65"/>
      <c r="V581" s="69">
        <f t="shared" si="75"/>
        <v>0</v>
      </c>
      <c r="W581" s="135"/>
      <c r="X581" s="70"/>
      <c r="Y581" s="70"/>
      <c r="Z581" s="70"/>
      <c r="AA581" s="71"/>
      <c r="AB581" s="71"/>
      <c r="AC581" s="71"/>
      <c r="AD581" s="173"/>
      <c r="AE581" s="136"/>
      <c r="AF581" s="70"/>
      <c r="AG581" s="65"/>
      <c r="AH581" s="57"/>
      <c r="AI581" s="57"/>
      <c r="AJ581" s="57"/>
      <c r="AK581" s="57"/>
      <c r="AL581" s="72" t="str">
        <f t="shared" si="74"/>
        <v>-</v>
      </c>
      <c r="AN581" s="112">
        <f>IF(SUMPRODUCT((A$14:A581=A581)*(B$14:B581=B581)*(D$14:D581=D581))&gt;1,0,1)</f>
        <v>0</v>
      </c>
      <c r="AO581" s="73">
        <f t="shared" si="70"/>
        <v>1</v>
      </c>
      <c r="AP581" s="73">
        <f t="shared" si="71"/>
        <v>1</v>
      </c>
      <c r="AQ581" s="74">
        <f>IF(ISBLANK(G581),1,IFERROR(VLOOKUP(G581,Tipo!$C$12:$C$27,1,FALSE),"NO"))</f>
        <v>1</v>
      </c>
      <c r="AR581" s="73">
        <f t="shared" si="72"/>
        <v>1</v>
      </c>
      <c r="AS581" s="73">
        <f>IF(ISBLANK(K581),1,IFERROR(VLOOKUP(K581,Eje_Pilar_Prop!C563:C664,1,FALSE),"NO"))</f>
        <v>1</v>
      </c>
      <c r="AT581" s="73">
        <f t="shared" si="69"/>
        <v>1</v>
      </c>
      <c r="AU581" s="38">
        <f t="shared" si="73"/>
        <v>1</v>
      </c>
      <c r="AV581" s="73">
        <f t="shared" si="68"/>
        <v>1</v>
      </c>
    </row>
    <row r="582" spans="1:48" ht="45" customHeight="1">
      <c r="A582" s="57"/>
      <c r="B582" s="71"/>
      <c r="C582" s="121"/>
      <c r="D582" s="58"/>
      <c r="E582" s="75"/>
      <c r="F582" s="58"/>
      <c r="G582" s="59"/>
      <c r="H582" s="60"/>
      <c r="I582" s="61"/>
      <c r="J582" s="186"/>
      <c r="K582" s="62"/>
      <c r="L582" s="63" t="str">
        <f>IF(ISERROR(VLOOKUP(K582,Eje_Pilar_Prop!$C$2:$E$104,2,FALSE))," ",VLOOKUP(K582,Eje_Pilar_Prop!$C$2:$E$104,2,FALSE))</f>
        <v xml:space="preserve"> </v>
      </c>
      <c r="M582" s="63" t="str">
        <f>IF(ISERROR(VLOOKUP(K582,Eje_Pilar_Prop!$C$2:$E$104,3,FALSE))," ",VLOOKUP(K582,Eje_Pilar_Prop!$C$2:$E$104,3,FALSE))</f>
        <v xml:space="preserve"> </v>
      </c>
      <c r="N582" s="64"/>
      <c r="O582" s="173"/>
      <c r="P582" s="60"/>
      <c r="Q582" s="65"/>
      <c r="R582" s="66"/>
      <c r="S582" s="67"/>
      <c r="T582" s="68"/>
      <c r="U582" s="65"/>
      <c r="V582" s="69">
        <f t="shared" si="75"/>
        <v>0</v>
      </c>
      <c r="W582" s="135"/>
      <c r="X582" s="70"/>
      <c r="Y582" s="70"/>
      <c r="Z582" s="70"/>
      <c r="AA582" s="71"/>
      <c r="AB582" s="71"/>
      <c r="AC582" s="71"/>
      <c r="AD582" s="173"/>
      <c r="AE582" s="136"/>
      <c r="AF582" s="70"/>
      <c r="AG582" s="65"/>
      <c r="AH582" s="57"/>
      <c r="AI582" s="57"/>
      <c r="AJ582" s="57"/>
      <c r="AK582" s="57"/>
      <c r="AL582" s="72" t="str">
        <f t="shared" si="74"/>
        <v>-</v>
      </c>
      <c r="AN582" s="112">
        <f>IF(SUMPRODUCT((A$14:A582=A582)*(B$14:B582=B582)*(D$14:D582=D582))&gt;1,0,1)</f>
        <v>0</v>
      </c>
      <c r="AO582" s="73">
        <f t="shared" si="70"/>
        <v>1</v>
      </c>
      <c r="AP582" s="73">
        <f t="shared" si="71"/>
        <v>1</v>
      </c>
      <c r="AQ582" s="74">
        <f>IF(ISBLANK(G582),1,IFERROR(VLOOKUP(G582,Tipo!$C$12:$C$27,1,FALSE),"NO"))</f>
        <v>1</v>
      </c>
      <c r="AR582" s="73">
        <f t="shared" si="72"/>
        <v>1</v>
      </c>
      <c r="AS582" s="73">
        <f>IF(ISBLANK(K582),1,IFERROR(VLOOKUP(K582,Eje_Pilar_Prop!C564:C665,1,FALSE),"NO"))</f>
        <v>1</v>
      </c>
      <c r="AT582" s="73">
        <f t="shared" si="69"/>
        <v>1</v>
      </c>
      <c r="AU582" s="38">
        <f t="shared" si="73"/>
        <v>1</v>
      </c>
      <c r="AV582" s="73">
        <f t="shared" si="68"/>
        <v>1</v>
      </c>
    </row>
    <row r="583" spans="1:48" ht="45" customHeight="1">
      <c r="A583" s="57"/>
      <c r="B583" s="71"/>
      <c r="C583" s="121"/>
      <c r="D583" s="58"/>
      <c r="E583" s="75"/>
      <c r="F583" s="58"/>
      <c r="G583" s="59"/>
      <c r="H583" s="60"/>
      <c r="I583" s="61"/>
      <c r="J583" s="186"/>
      <c r="K583" s="62"/>
      <c r="L583" s="63" t="str">
        <f>IF(ISERROR(VLOOKUP(K583,Eje_Pilar_Prop!$C$2:$E$104,2,FALSE))," ",VLOOKUP(K583,Eje_Pilar_Prop!$C$2:$E$104,2,FALSE))</f>
        <v xml:space="preserve"> </v>
      </c>
      <c r="M583" s="63" t="str">
        <f>IF(ISERROR(VLOOKUP(K583,Eje_Pilar_Prop!$C$2:$E$104,3,FALSE))," ",VLOOKUP(K583,Eje_Pilar_Prop!$C$2:$E$104,3,FALSE))</f>
        <v xml:space="preserve"> </v>
      </c>
      <c r="N583" s="64"/>
      <c r="O583" s="173"/>
      <c r="P583" s="60"/>
      <c r="Q583" s="65"/>
      <c r="R583" s="66"/>
      <c r="S583" s="67"/>
      <c r="T583" s="68"/>
      <c r="U583" s="65"/>
      <c r="V583" s="69">
        <f t="shared" si="75"/>
        <v>0</v>
      </c>
      <c r="W583" s="135"/>
      <c r="X583" s="70"/>
      <c r="Y583" s="70"/>
      <c r="Z583" s="70"/>
      <c r="AA583" s="71"/>
      <c r="AB583" s="71"/>
      <c r="AC583" s="71"/>
      <c r="AD583" s="173"/>
      <c r="AE583" s="136"/>
      <c r="AF583" s="70"/>
      <c r="AG583" s="65"/>
      <c r="AH583" s="57"/>
      <c r="AI583" s="57"/>
      <c r="AJ583" s="57"/>
      <c r="AK583" s="57"/>
      <c r="AL583" s="72" t="str">
        <f t="shared" si="74"/>
        <v>-</v>
      </c>
      <c r="AN583" s="112">
        <f>IF(SUMPRODUCT((A$14:A583=A583)*(B$14:B583=B583)*(D$14:D583=D583))&gt;1,0,1)</f>
        <v>0</v>
      </c>
      <c r="AO583" s="73">
        <f t="shared" si="70"/>
        <v>1</v>
      </c>
      <c r="AP583" s="73">
        <f t="shared" si="71"/>
        <v>1</v>
      </c>
      <c r="AQ583" s="74">
        <f>IF(ISBLANK(G583),1,IFERROR(VLOOKUP(G583,Tipo!$C$12:$C$27,1,FALSE),"NO"))</f>
        <v>1</v>
      </c>
      <c r="AR583" s="73">
        <f t="shared" si="72"/>
        <v>1</v>
      </c>
      <c r="AS583" s="73">
        <f>IF(ISBLANK(K583),1,IFERROR(VLOOKUP(K583,Eje_Pilar_Prop!C565:C666,1,FALSE),"NO"))</f>
        <v>1</v>
      </c>
      <c r="AT583" s="73">
        <f t="shared" si="69"/>
        <v>1</v>
      </c>
      <c r="AU583" s="38">
        <f t="shared" si="73"/>
        <v>1</v>
      </c>
      <c r="AV583" s="73">
        <f t="shared" si="68"/>
        <v>1</v>
      </c>
    </row>
    <row r="584" spans="1:48" ht="45" customHeight="1">
      <c r="A584" s="57"/>
      <c r="B584" s="71"/>
      <c r="C584" s="121"/>
      <c r="D584" s="58"/>
      <c r="E584" s="75"/>
      <c r="F584" s="58"/>
      <c r="G584" s="59"/>
      <c r="H584" s="60"/>
      <c r="I584" s="61"/>
      <c r="J584" s="186"/>
      <c r="K584" s="62"/>
      <c r="L584" s="63" t="str">
        <f>IF(ISERROR(VLOOKUP(K584,Eje_Pilar_Prop!$C$2:$E$104,2,FALSE))," ",VLOOKUP(K584,Eje_Pilar_Prop!$C$2:$E$104,2,FALSE))</f>
        <v xml:space="preserve"> </v>
      </c>
      <c r="M584" s="63" t="str">
        <f>IF(ISERROR(VLOOKUP(K584,Eje_Pilar_Prop!$C$2:$E$104,3,FALSE))," ",VLOOKUP(K584,Eje_Pilar_Prop!$C$2:$E$104,3,FALSE))</f>
        <v xml:space="preserve"> </v>
      </c>
      <c r="N584" s="64"/>
      <c r="O584" s="173"/>
      <c r="P584" s="60"/>
      <c r="Q584" s="65"/>
      <c r="R584" s="66"/>
      <c r="S584" s="67"/>
      <c r="T584" s="68"/>
      <c r="U584" s="65"/>
      <c r="V584" s="69">
        <f t="shared" si="75"/>
        <v>0</v>
      </c>
      <c r="W584" s="135"/>
      <c r="X584" s="70"/>
      <c r="Y584" s="70"/>
      <c r="Z584" s="70"/>
      <c r="AA584" s="71"/>
      <c r="AB584" s="71"/>
      <c r="AC584" s="71"/>
      <c r="AD584" s="173"/>
      <c r="AE584" s="136"/>
      <c r="AF584" s="70"/>
      <c r="AG584" s="65"/>
      <c r="AH584" s="57"/>
      <c r="AI584" s="57"/>
      <c r="AJ584" s="57"/>
      <c r="AK584" s="57"/>
      <c r="AL584" s="72" t="str">
        <f t="shared" si="74"/>
        <v>-</v>
      </c>
      <c r="AN584" s="112">
        <f>IF(SUMPRODUCT((A$14:A584=A584)*(B$14:B584=B584)*(D$14:D584=D584))&gt;1,0,1)</f>
        <v>0</v>
      </c>
      <c r="AO584" s="73">
        <f t="shared" si="70"/>
        <v>1</v>
      </c>
      <c r="AP584" s="73">
        <f t="shared" si="71"/>
        <v>1</v>
      </c>
      <c r="AQ584" s="74">
        <f>IF(ISBLANK(G584),1,IFERROR(VLOOKUP(G584,Tipo!$C$12:$C$27,1,FALSE),"NO"))</f>
        <v>1</v>
      </c>
      <c r="AR584" s="73">
        <f t="shared" si="72"/>
        <v>1</v>
      </c>
      <c r="AS584" s="73">
        <f>IF(ISBLANK(K584),1,IFERROR(VLOOKUP(K584,Eje_Pilar_Prop!C566:C667,1,FALSE),"NO"))</f>
        <v>1</v>
      </c>
      <c r="AT584" s="73">
        <f t="shared" si="69"/>
        <v>1</v>
      </c>
      <c r="AU584" s="38">
        <f t="shared" si="73"/>
        <v>1</v>
      </c>
      <c r="AV584" s="73">
        <f t="shared" si="68"/>
        <v>1</v>
      </c>
    </row>
    <row r="585" spans="1:48" ht="45" customHeight="1">
      <c r="A585" s="57"/>
      <c r="B585" s="71"/>
      <c r="C585" s="121"/>
      <c r="D585" s="58"/>
      <c r="E585" s="75"/>
      <c r="F585" s="58"/>
      <c r="G585" s="59"/>
      <c r="H585" s="60"/>
      <c r="I585" s="61"/>
      <c r="J585" s="186"/>
      <c r="K585" s="62"/>
      <c r="L585" s="63" t="str">
        <f>IF(ISERROR(VLOOKUP(K585,Eje_Pilar_Prop!$C$2:$E$104,2,FALSE))," ",VLOOKUP(K585,Eje_Pilar_Prop!$C$2:$E$104,2,FALSE))</f>
        <v xml:space="preserve"> </v>
      </c>
      <c r="M585" s="63" t="str">
        <f>IF(ISERROR(VLOOKUP(K585,Eje_Pilar_Prop!$C$2:$E$104,3,FALSE))," ",VLOOKUP(K585,Eje_Pilar_Prop!$C$2:$E$104,3,FALSE))</f>
        <v xml:space="preserve"> </v>
      </c>
      <c r="N585" s="64"/>
      <c r="O585" s="173"/>
      <c r="P585" s="60"/>
      <c r="Q585" s="65"/>
      <c r="R585" s="66"/>
      <c r="S585" s="67"/>
      <c r="T585" s="68"/>
      <c r="U585" s="65"/>
      <c r="V585" s="69">
        <f t="shared" si="75"/>
        <v>0</v>
      </c>
      <c r="W585" s="135"/>
      <c r="X585" s="70"/>
      <c r="Y585" s="70"/>
      <c r="Z585" s="70"/>
      <c r="AA585" s="71"/>
      <c r="AB585" s="71"/>
      <c r="AC585" s="71"/>
      <c r="AD585" s="173"/>
      <c r="AE585" s="136"/>
      <c r="AF585" s="70"/>
      <c r="AG585" s="65"/>
      <c r="AH585" s="57"/>
      <c r="AI585" s="57"/>
      <c r="AJ585" s="57"/>
      <c r="AK585" s="57"/>
      <c r="AL585" s="72" t="str">
        <f t="shared" si="74"/>
        <v>-</v>
      </c>
      <c r="AN585" s="112">
        <f>IF(SUMPRODUCT((A$14:A585=A585)*(B$14:B585=B585)*(D$14:D585=D585))&gt;1,0,1)</f>
        <v>0</v>
      </c>
      <c r="AO585" s="73">
        <f t="shared" si="70"/>
        <v>1</v>
      </c>
      <c r="AP585" s="73">
        <f t="shared" si="71"/>
        <v>1</v>
      </c>
      <c r="AQ585" s="74">
        <f>IF(ISBLANK(G585),1,IFERROR(VLOOKUP(G585,Tipo!$C$12:$C$27,1,FALSE),"NO"))</f>
        <v>1</v>
      </c>
      <c r="AR585" s="73">
        <f t="shared" si="72"/>
        <v>1</v>
      </c>
      <c r="AS585" s="73">
        <f>IF(ISBLANK(K585),1,IFERROR(VLOOKUP(K585,Eje_Pilar_Prop!C567:C668,1,FALSE),"NO"))</f>
        <v>1</v>
      </c>
      <c r="AT585" s="73">
        <f t="shared" si="69"/>
        <v>1</v>
      </c>
      <c r="AU585" s="38">
        <f t="shared" si="73"/>
        <v>1</v>
      </c>
      <c r="AV585" s="73">
        <f t="shared" si="68"/>
        <v>1</v>
      </c>
    </row>
    <row r="586" spans="1:48" ht="45" customHeight="1">
      <c r="A586" s="57"/>
      <c r="B586" s="71"/>
      <c r="C586" s="121"/>
      <c r="D586" s="58"/>
      <c r="E586" s="75"/>
      <c r="F586" s="58"/>
      <c r="G586" s="59"/>
      <c r="H586" s="60"/>
      <c r="I586" s="61"/>
      <c r="J586" s="186"/>
      <c r="K586" s="62"/>
      <c r="L586" s="63" t="str">
        <f>IF(ISERROR(VLOOKUP(K586,Eje_Pilar_Prop!$C$2:$E$104,2,FALSE))," ",VLOOKUP(K586,Eje_Pilar_Prop!$C$2:$E$104,2,FALSE))</f>
        <v xml:space="preserve"> </v>
      </c>
      <c r="M586" s="63" t="str">
        <f>IF(ISERROR(VLOOKUP(K586,Eje_Pilar_Prop!$C$2:$E$104,3,FALSE))," ",VLOOKUP(K586,Eje_Pilar_Prop!$C$2:$E$104,3,FALSE))</f>
        <v xml:space="preserve"> </v>
      </c>
      <c r="N586" s="64"/>
      <c r="O586" s="173"/>
      <c r="P586" s="60"/>
      <c r="Q586" s="65"/>
      <c r="R586" s="66"/>
      <c r="S586" s="67"/>
      <c r="T586" s="68"/>
      <c r="U586" s="65"/>
      <c r="V586" s="69">
        <f t="shared" si="75"/>
        <v>0</v>
      </c>
      <c r="W586" s="135"/>
      <c r="X586" s="70"/>
      <c r="Y586" s="70"/>
      <c r="Z586" s="70"/>
      <c r="AA586" s="71"/>
      <c r="AB586" s="71"/>
      <c r="AC586" s="71"/>
      <c r="AD586" s="173"/>
      <c r="AE586" s="136"/>
      <c r="AF586" s="70"/>
      <c r="AG586" s="65"/>
      <c r="AH586" s="57"/>
      <c r="AI586" s="57"/>
      <c r="AJ586" s="57"/>
      <c r="AK586" s="57"/>
      <c r="AL586" s="72" t="str">
        <f t="shared" si="74"/>
        <v>-</v>
      </c>
      <c r="AN586" s="112">
        <f>IF(SUMPRODUCT((A$14:A586=A586)*(B$14:B586=B586)*(D$14:D586=D586))&gt;1,0,1)</f>
        <v>0</v>
      </c>
      <c r="AO586" s="73">
        <f t="shared" si="70"/>
        <v>1</v>
      </c>
      <c r="AP586" s="73">
        <f t="shared" si="71"/>
        <v>1</v>
      </c>
      <c r="AQ586" s="74">
        <f>IF(ISBLANK(G586),1,IFERROR(VLOOKUP(G586,Tipo!$C$12:$C$27,1,FALSE),"NO"))</f>
        <v>1</v>
      </c>
      <c r="AR586" s="73">
        <f t="shared" si="72"/>
        <v>1</v>
      </c>
      <c r="AS586" s="73">
        <f>IF(ISBLANK(K586),1,IFERROR(VLOOKUP(K586,Eje_Pilar_Prop!C568:C669,1,FALSE),"NO"))</f>
        <v>1</v>
      </c>
      <c r="AT586" s="73">
        <f t="shared" si="69"/>
        <v>1</v>
      </c>
      <c r="AU586" s="38">
        <f t="shared" si="73"/>
        <v>1</v>
      </c>
      <c r="AV586" s="73">
        <f t="shared" si="68"/>
        <v>1</v>
      </c>
    </row>
    <row r="587" spans="1:48" ht="45" customHeight="1">
      <c r="A587" s="57"/>
      <c r="B587" s="71"/>
      <c r="C587" s="121"/>
      <c r="D587" s="58"/>
      <c r="E587" s="75"/>
      <c r="F587" s="58"/>
      <c r="G587" s="59"/>
      <c r="H587" s="60"/>
      <c r="I587" s="61"/>
      <c r="J587" s="186"/>
      <c r="K587" s="62"/>
      <c r="L587" s="63" t="str">
        <f>IF(ISERROR(VLOOKUP(K587,Eje_Pilar_Prop!$C$2:$E$104,2,FALSE))," ",VLOOKUP(K587,Eje_Pilar_Prop!$C$2:$E$104,2,FALSE))</f>
        <v xml:space="preserve"> </v>
      </c>
      <c r="M587" s="63" t="str">
        <f>IF(ISERROR(VLOOKUP(K587,Eje_Pilar_Prop!$C$2:$E$104,3,FALSE))," ",VLOOKUP(K587,Eje_Pilar_Prop!$C$2:$E$104,3,FALSE))</f>
        <v xml:space="preserve"> </v>
      </c>
      <c r="N587" s="64"/>
      <c r="O587" s="173"/>
      <c r="P587" s="60"/>
      <c r="Q587" s="65"/>
      <c r="R587" s="66"/>
      <c r="S587" s="67"/>
      <c r="T587" s="68"/>
      <c r="U587" s="65"/>
      <c r="V587" s="69">
        <f t="shared" si="75"/>
        <v>0</v>
      </c>
      <c r="W587" s="135"/>
      <c r="X587" s="70"/>
      <c r="Y587" s="70"/>
      <c r="Z587" s="70"/>
      <c r="AA587" s="71"/>
      <c r="AB587" s="71"/>
      <c r="AC587" s="71"/>
      <c r="AD587" s="173"/>
      <c r="AE587" s="136"/>
      <c r="AF587" s="70"/>
      <c r="AG587" s="65"/>
      <c r="AH587" s="57"/>
      <c r="AI587" s="57"/>
      <c r="AJ587" s="57"/>
      <c r="AK587" s="57"/>
      <c r="AL587" s="72" t="str">
        <f t="shared" si="74"/>
        <v>-</v>
      </c>
      <c r="AN587" s="112">
        <f>IF(SUMPRODUCT((A$14:A587=A587)*(B$14:B587=B587)*(D$14:D587=D587))&gt;1,0,1)</f>
        <v>0</v>
      </c>
      <c r="AO587" s="73">
        <f t="shared" si="70"/>
        <v>1</v>
      </c>
      <c r="AP587" s="73">
        <f t="shared" si="71"/>
        <v>1</v>
      </c>
      <c r="AQ587" s="74">
        <f>IF(ISBLANK(G587),1,IFERROR(VLOOKUP(G587,Tipo!$C$12:$C$27,1,FALSE),"NO"))</f>
        <v>1</v>
      </c>
      <c r="AR587" s="73">
        <f t="shared" si="72"/>
        <v>1</v>
      </c>
      <c r="AS587" s="73">
        <f>IF(ISBLANK(K587),1,IFERROR(VLOOKUP(K587,Eje_Pilar_Prop!C569:C670,1,FALSE),"NO"))</f>
        <v>1</v>
      </c>
      <c r="AT587" s="73">
        <f t="shared" si="69"/>
        <v>1</v>
      </c>
      <c r="AU587" s="38">
        <f t="shared" si="73"/>
        <v>1</v>
      </c>
      <c r="AV587" s="73">
        <f t="shared" si="68"/>
        <v>1</v>
      </c>
    </row>
    <row r="588" spans="1:48" ht="45" customHeight="1">
      <c r="A588" s="57"/>
      <c r="B588" s="71"/>
      <c r="C588" s="121"/>
      <c r="D588" s="58"/>
      <c r="E588" s="75"/>
      <c r="F588" s="58"/>
      <c r="G588" s="59"/>
      <c r="H588" s="60"/>
      <c r="I588" s="61"/>
      <c r="J588" s="186"/>
      <c r="K588" s="62"/>
      <c r="L588" s="63" t="str">
        <f>IF(ISERROR(VLOOKUP(K588,Eje_Pilar_Prop!$C$2:$E$104,2,FALSE))," ",VLOOKUP(K588,Eje_Pilar_Prop!$C$2:$E$104,2,FALSE))</f>
        <v xml:space="preserve"> </v>
      </c>
      <c r="M588" s="63" t="str">
        <f>IF(ISERROR(VLOOKUP(K588,Eje_Pilar_Prop!$C$2:$E$104,3,FALSE))," ",VLOOKUP(K588,Eje_Pilar_Prop!$C$2:$E$104,3,FALSE))</f>
        <v xml:space="preserve"> </v>
      </c>
      <c r="N588" s="64"/>
      <c r="O588" s="173"/>
      <c r="P588" s="60"/>
      <c r="Q588" s="65"/>
      <c r="R588" s="66"/>
      <c r="S588" s="67"/>
      <c r="T588" s="68"/>
      <c r="U588" s="65"/>
      <c r="V588" s="69">
        <f t="shared" si="75"/>
        <v>0</v>
      </c>
      <c r="W588" s="135"/>
      <c r="X588" s="70"/>
      <c r="Y588" s="70"/>
      <c r="Z588" s="70"/>
      <c r="AA588" s="71"/>
      <c r="AB588" s="71"/>
      <c r="AC588" s="71"/>
      <c r="AD588" s="173"/>
      <c r="AE588" s="136"/>
      <c r="AF588" s="70"/>
      <c r="AG588" s="65"/>
      <c r="AH588" s="57"/>
      <c r="AI588" s="57"/>
      <c r="AJ588" s="57"/>
      <c r="AK588" s="57"/>
      <c r="AL588" s="72" t="str">
        <f t="shared" si="74"/>
        <v>-</v>
      </c>
      <c r="AN588" s="112">
        <f>IF(SUMPRODUCT((A$14:A588=A588)*(B$14:B588=B588)*(D$14:D588=D588))&gt;1,0,1)</f>
        <v>0</v>
      </c>
      <c r="AO588" s="73">
        <f t="shared" si="70"/>
        <v>1</v>
      </c>
      <c r="AP588" s="73">
        <f t="shared" si="71"/>
        <v>1</v>
      </c>
      <c r="AQ588" s="74">
        <f>IF(ISBLANK(G588),1,IFERROR(VLOOKUP(G588,Tipo!$C$12:$C$27,1,FALSE),"NO"))</f>
        <v>1</v>
      </c>
      <c r="AR588" s="73">
        <f t="shared" si="72"/>
        <v>1</v>
      </c>
      <c r="AS588" s="73">
        <f>IF(ISBLANK(K588),1,IFERROR(VLOOKUP(K588,Eje_Pilar_Prop!C570:C671,1,FALSE),"NO"))</f>
        <v>1</v>
      </c>
      <c r="AT588" s="73">
        <f t="shared" si="69"/>
        <v>1</v>
      </c>
      <c r="AU588" s="38">
        <f t="shared" si="73"/>
        <v>1</v>
      </c>
      <c r="AV588" s="73">
        <f t="shared" si="68"/>
        <v>1</v>
      </c>
    </row>
    <row r="589" spans="1:48" ht="45" customHeight="1">
      <c r="A589" s="57"/>
      <c r="B589" s="71"/>
      <c r="C589" s="121"/>
      <c r="D589" s="58"/>
      <c r="E589" s="75"/>
      <c r="F589" s="58"/>
      <c r="G589" s="59"/>
      <c r="H589" s="60"/>
      <c r="I589" s="61"/>
      <c r="J589" s="186"/>
      <c r="K589" s="62"/>
      <c r="L589" s="63" t="str">
        <f>IF(ISERROR(VLOOKUP(K589,Eje_Pilar_Prop!$C$2:$E$104,2,FALSE))," ",VLOOKUP(K589,Eje_Pilar_Prop!$C$2:$E$104,2,FALSE))</f>
        <v xml:space="preserve"> </v>
      </c>
      <c r="M589" s="63" t="str">
        <f>IF(ISERROR(VLOOKUP(K589,Eje_Pilar_Prop!$C$2:$E$104,3,FALSE))," ",VLOOKUP(K589,Eje_Pilar_Prop!$C$2:$E$104,3,FALSE))</f>
        <v xml:space="preserve"> </v>
      </c>
      <c r="N589" s="64"/>
      <c r="O589" s="173"/>
      <c r="P589" s="60"/>
      <c r="Q589" s="65"/>
      <c r="R589" s="66"/>
      <c r="S589" s="67"/>
      <c r="T589" s="68"/>
      <c r="U589" s="65"/>
      <c r="V589" s="69">
        <f t="shared" si="75"/>
        <v>0</v>
      </c>
      <c r="W589" s="135"/>
      <c r="X589" s="70"/>
      <c r="Y589" s="70"/>
      <c r="Z589" s="70"/>
      <c r="AA589" s="71"/>
      <c r="AB589" s="71"/>
      <c r="AC589" s="71"/>
      <c r="AD589" s="173"/>
      <c r="AE589" s="136"/>
      <c r="AF589" s="70"/>
      <c r="AG589" s="65"/>
      <c r="AH589" s="57"/>
      <c r="AI589" s="57"/>
      <c r="AJ589" s="57"/>
      <c r="AK589" s="57"/>
      <c r="AL589" s="72" t="str">
        <f t="shared" si="74"/>
        <v>-</v>
      </c>
      <c r="AN589" s="112">
        <f>IF(SUMPRODUCT((A$14:A589=A589)*(B$14:B589=B589)*(D$14:D589=D589))&gt;1,0,1)</f>
        <v>0</v>
      </c>
      <c r="AO589" s="73">
        <f t="shared" si="70"/>
        <v>1</v>
      </c>
      <c r="AP589" s="73">
        <f t="shared" si="71"/>
        <v>1</v>
      </c>
      <c r="AQ589" s="74">
        <f>IF(ISBLANK(G589),1,IFERROR(VLOOKUP(G589,Tipo!$C$12:$C$27,1,FALSE),"NO"))</f>
        <v>1</v>
      </c>
      <c r="AR589" s="73">
        <f t="shared" si="72"/>
        <v>1</v>
      </c>
      <c r="AS589" s="73">
        <f>IF(ISBLANK(K589),1,IFERROR(VLOOKUP(K589,Eje_Pilar_Prop!C571:C672,1,FALSE),"NO"))</f>
        <v>1</v>
      </c>
      <c r="AT589" s="73">
        <f t="shared" si="69"/>
        <v>1</v>
      </c>
      <c r="AU589" s="38">
        <f t="shared" si="73"/>
        <v>1</v>
      </c>
      <c r="AV589" s="73">
        <f t="shared" si="68"/>
        <v>1</v>
      </c>
    </row>
    <row r="590" spans="1:48" ht="45" customHeight="1">
      <c r="A590" s="57"/>
      <c r="B590" s="71"/>
      <c r="C590" s="121"/>
      <c r="D590" s="58"/>
      <c r="E590" s="75"/>
      <c r="F590" s="58"/>
      <c r="G590" s="59"/>
      <c r="H590" s="60"/>
      <c r="I590" s="61"/>
      <c r="J590" s="186"/>
      <c r="K590" s="62"/>
      <c r="L590" s="63" t="str">
        <f>IF(ISERROR(VLOOKUP(K590,Eje_Pilar_Prop!$C$2:$E$104,2,FALSE))," ",VLOOKUP(K590,Eje_Pilar_Prop!$C$2:$E$104,2,FALSE))</f>
        <v xml:space="preserve"> </v>
      </c>
      <c r="M590" s="63" t="str">
        <f>IF(ISERROR(VLOOKUP(K590,Eje_Pilar_Prop!$C$2:$E$104,3,FALSE))," ",VLOOKUP(K590,Eje_Pilar_Prop!$C$2:$E$104,3,FALSE))</f>
        <v xml:space="preserve"> </v>
      </c>
      <c r="N590" s="64"/>
      <c r="O590" s="173"/>
      <c r="P590" s="60"/>
      <c r="Q590" s="65"/>
      <c r="R590" s="66"/>
      <c r="S590" s="67"/>
      <c r="T590" s="68"/>
      <c r="U590" s="65"/>
      <c r="V590" s="69">
        <f t="shared" si="75"/>
        <v>0</v>
      </c>
      <c r="W590" s="135"/>
      <c r="X590" s="70"/>
      <c r="Y590" s="70"/>
      <c r="Z590" s="70"/>
      <c r="AA590" s="71"/>
      <c r="AB590" s="71"/>
      <c r="AC590" s="71"/>
      <c r="AD590" s="173"/>
      <c r="AE590" s="136"/>
      <c r="AF590" s="70"/>
      <c r="AG590" s="65"/>
      <c r="AH590" s="57"/>
      <c r="AI590" s="57"/>
      <c r="AJ590" s="57"/>
      <c r="AK590" s="57"/>
      <c r="AL590" s="72" t="str">
        <f t="shared" si="74"/>
        <v>-</v>
      </c>
      <c r="AN590" s="112">
        <f>IF(SUMPRODUCT((A$14:A590=A590)*(B$14:B590=B590)*(D$14:D590=D590))&gt;1,0,1)</f>
        <v>0</v>
      </c>
      <c r="AO590" s="73">
        <f t="shared" si="70"/>
        <v>1</v>
      </c>
      <c r="AP590" s="73">
        <f t="shared" si="71"/>
        <v>1</v>
      </c>
      <c r="AQ590" s="74">
        <f>IF(ISBLANK(G590),1,IFERROR(VLOOKUP(G590,Tipo!$C$12:$C$27,1,FALSE),"NO"))</f>
        <v>1</v>
      </c>
      <c r="AR590" s="73">
        <f t="shared" si="72"/>
        <v>1</v>
      </c>
      <c r="AS590" s="73">
        <f>IF(ISBLANK(K590),1,IFERROR(VLOOKUP(K590,Eje_Pilar_Prop!C572:C673,1,FALSE),"NO"))</f>
        <v>1</v>
      </c>
      <c r="AT590" s="73">
        <f t="shared" si="69"/>
        <v>1</v>
      </c>
      <c r="AU590" s="38">
        <f t="shared" si="73"/>
        <v>1</v>
      </c>
      <c r="AV590" s="73">
        <f t="shared" si="68"/>
        <v>1</v>
      </c>
    </row>
    <row r="591" spans="1:48" ht="45" customHeight="1">
      <c r="A591" s="57"/>
      <c r="B591" s="71"/>
      <c r="C591" s="121"/>
      <c r="D591" s="58"/>
      <c r="E591" s="75"/>
      <c r="F591" s="58"/>
      <c r="G591" s="59"/>
      <c r="H591" s="60"/>
      <c r="I591" s="61"/>
      <c r="J591" s="186"/>
      <c r="K591" s="62"/>
      <c r="L591" s="63" t="str">
        <f>IF(ISERROR(VLOOKUP(K591,Eje_Pilar_Prop!$C$2:$E$104,2,FALSE))," ",VLOOKUP(K591,Eje_Pilar_Prop!$C$2:$E$104,2,FALSE))</f>
        <v xml:space="preserve"> </v>
      </c>
      <c r="M591" s="63" t="str">
        <f>IF(ISERROR(VLOOKUP(K591,Eje_Pilar_Prop!$C$2:$E$104,3,FALSE))," ",VLOOKUP(K591,Eje_Pilar_Prop!$C$2:$E$104,3,FALSE))</f>
        <v xml:space="preserve"> </v>
      </c>
      <c r="N591" s="64"/>
      <c r="O591" s="173"/>
      <c r="P591" s="60"/>
      <c r="Q591" s="65"/>
      <c r="R591" s="66"/>
      <c r="S591" s="67"/>
      <c r="T591" s="68"/>
      <c r="U591" s="65"/>
      <c r="V591" s="69">
        <f t="shared" si="75"/>
        <v>0</v>
      </c>
      <c r="W591" s="135"/>
      <c r="X591" s="70"/>
      <c r="Y591" s="70"/>
      <c r="Z591" s="70"/>
      <c r="AA591" s="71"/>
      <c r="AB591" s="71"/>
      <c r="AC591" s="71"/>
      <c r="AD591" s="173"/>
      <c r="AE591" s="136"/>
      <c r="AF591" s="70"/>
      <c r="AG591" s="65"/>
      <c r="AH591" s="57"/>
      <c r="AI591" s="57"/>
      <c r="AJ591" s="57"/>
      <c r="AK591" s="57"/>
      <c r="AL591" s="72" t="str">
        <f t="shared" si="74"/>
        <v>-</v>
      </c>
      <c r="AN591" s="112">
        <f>IF(SUMPRODUCT((A$14:A591=A591)*(B$14:B591=B591)*(D$14:D591=D591))&gt;1,0,1)</f>
        <v>0</v>
      </c>
      <c r="AO591" s="73">
        <f t="shared" si="70"/>
        <v>1</v>
      </c>
      <c r="AP591" s="73">
        <f t="shared" si="71"/>
        <v>1</v>
      </c>
      <c r="AQ591" s="74">
        <f>IF(ISBLANK(G591),1,IFERROR(VLOOKUP(G591,Tipo!$C$12:$C$27,1,FALSE),"NO"))</f>
        <v>1</v>
      </c>
      <c r="AR591" s="73">
        <f t="shared" si="72"/>
        <v>1</v>
      </c>
      <c r="AS591" s="73">
        <f>IF(ISBLANK(K591),1,IFERROR(VLOOKUP(K591,Eje_Pilar_Prop!C573:C674,1,FALSE),"NO"))</f>
        <v>1</v>
      </c>
      <c r="AT591" s="73">
        <f t="shared" si="69"/>
        <v>1</v>
      </c>
      <c r="AU591" s="38">
        <f t="shared" si="73"/>
        <v>1</v>
      </c>
      <c r="AV591" s="73">
        <f t="shared" si="68"/>
        <v>1</v>
      </c>
    </row>
    <row r="592" spans="1:48" ht="45" customHeight="1">
      <c r="A592" s="57"/>
      <c r="B592" s="71"/>
      <c r="C592" s="121"/>
      <c r="D592" s="58"/>
      <c r="E592" s="75"/>
      <c r="F592" s="58"/>
      <c r="G592" s="59"/>
      <c r="H592" s="60"/>
      <c r="I592" s="61"/>
      <c r="J592" s="186"/>
      <c r="K592" s="62"/>
      <c r="L592" s="63" t="str">
        <f>IF(ISERROR(VLOOKUP(K592,Eje_Pilar_Prop!$C$2:$E$104,2,FALSE))," ",VLOOKUP(K592,Eje_Pilar_Prop!$C$2:$E$104,2,FALSE))</f>
        <v xml:space="preserve"> </v>
      </c>
      <c r="M592" s="63" t="str">
        <f>IF(ISERROR(VLOOKUP(K592,Eje_Pilar_Prop!$C$2:$E$104,3,FALSE))," ",VLOOKUP(K592,Eje_Pilar_Prop!$C$2:$E$104,3,FALSE))</f>
        <v xml:space="preserve"> </v>
      </c>
      <c r="N592" s="64"/>
      <c r="O592" s="173"/>
      <c r="P592" s="60"/>
      <c r="Q592" s="65"/>
      <c r="R592" s="66"/>
      <c r="S592" s="67"/>
      <c r="T592" s="68"/>
      <c r="U592" s="65"/>
      <c r="V592" s="69">
        <f t="shared" si="75"/>
        <v>0</v>
      </c>
      <c r="W592" s="135"/>
      <c r="X592" s="70"/>
      <c r="Y592" s="70"/>
      <c r="Z592" s="70"/>
      <c r="AA592" s="71"/>
      <c r="AB592" s="71"/>
      <c r="AC592" s="71"/>
      <c r="AD592" s="173"/>
      <c r="AE592" s="136"/>
      <c r="AF592" s="70"/>
      <c r="AG592" s="65"/>
      <c r="AH592" s="57"/>
      <c r="AI592" s="57"/>
      <c r="AJ592" s="57"/>
      <c r="AK592" s="57"/>
      <c r="AL592" s="72" t="str">
        <f t="shared" si="74"/>
        <v>-</v>
      </c>
      <c r="AN592" s="112">
        <f>IF(SUMPRODUCT((A$14:A592=A592)*(B$14:B592=B592)*(D$14:D592=D592))&gt;1,0,1)</f>
        <v>0</v>
      </c>
      <c r="AO592" s="73">
        <f t="shared" si="70"/>
        <v>1</v>
      </c>
      <c r="AP592" s="73">
        <f t="shared" si="71"/>
        <v>1</v>
      </c>
      <c r="AQ592" s="74">
        <f>IF(ISBLANK(G592),1,IFERROR(VLOOKUP(G592,Tipo!$C$12:$C$27,1,FALSE),"NO"))</f>
        <v>1</v>
      </c>
      <c r="AR592" s="73">
        <f t="shared" si="72"/>
        <v>1</v>
      </c>
      <c r="AS592" s="73">
        <f>IF(ISBLANK(K592),1,IFERROR(VLOOKUP(K592,Eje_Pilar_Prop!C574:C675,1,FALSE),"NO"))</f>
        <v>1</v>
      </c>
      <c r="AT592" s="73">
        <f t="shared" si="69"/>
        <v>1</v>
      </c>
      <c r="AU592" s="38">
        <f t="shared" si="73"/>
        <v>1</v>
      </c>
      <c r="AV592" s="73">
        <f t="shared" si="68"/>
        <v>1</v>
      </c>
    </row>
    <row r="593" spans="1:48" ht="45" customHeight="1">
      <c r="A593" s="57"/>
      <c r="B593" s="71"/>
      <c r="C593" s="121"/>
      <c r="D593" s="58"/>
      <c r="E593" s="75"/>
      <c r="F593" s="58"/>
      <c r="G593" s="59"/>
      <c r="H593" s="60"/>
      <c r="I593" s="61"/>
      <c r="J593" s="186"/>
      <c r="K593" s="62"/>
      <c r="L593" s="63" t="str">
        <f>IF(ISERROR(VLOOKUP(K593,Eje_Pilar_Prop!$C$2:$E$104,2,FALSE))," ",VLOOKUP(K593,Eje_Pilar_Prop!$C$2:$E$104,2,FALSE))</f>
        <v xml:space="preserve"> </v>
      </c>
      <c r="M593" s="63" t="str">
        <f>IF(ISERROR(VLOOKUP(K593,Eje_Pilar_Prop!$C$2:$E$104,3,FALSE))," ",VLOOKUP(K593,Eje_Pilar_Prop!$C$2:$E$104,3,FALSE))</f>
        <v xml:space="preserve"> </v>
      </c>
      <c r="N593" s="64"/>
      <c r="O593" s="173"/>
      <c r="P593" s="60"/>
      <c r="Q593" s="65"/>
      <c r="R593" s="66"/>
      <c r="S593" s="67"/>
      <c r="T593" s="68"/>
      <c r="U593" s="65"/>
      <c r="V593" s="69">
        <f t="shared" si="75"/>
        <v>0</v>
      </c>
      <c r="W593" s="135"/>
      <c r="X593" s="70"/>
      <c r="Y593" s="70"/>
      <c r="Z593" s="70"/>
      <c r="AA593" s="71"/>
      <c r="AB593" s="71"/>
      <c r="AC593" s="71"/>
      <c r="AD593" s="173"/>
      <c r="AE593" s="136"/>
      <c r="AF593" s="70"/>
      <c r="AG593" s="65"/>
      <c r="AH593" s="57"/>
      <c r="AI593" s="57"/>
      <c r="AJ593" s="57"/>
      <c r="AK593" s="57"/>
      <c r="AL593" s="72" t="str">
        <f t="shared" si="74"/>
        <v>-</v>
      </c>
      <c r="AN593" s="112">
        <f>IF(SUMPRODUCT((A$14:A593=A593)*(B$14:B593=B593)*(D$14:D593=D593))&gt;1,0,1)</f>
        <v>0</v>
      </c>
      <c r="AO593" s="73">
        <f t="shared" si="70"/>
        <v>1</v>
      </c>
      <c r="AP593" s="73">
        <f t="shared" si="71"/>
        <v>1</v>
      </c>
      <c r="AQ593" s="74">
        <f>IF(ISBLANK(G593),1,IFERROR(VLOOKUP(G593,Tipo!$C$12:$C$27,1,FALSE),"NO"))</f>
        <v>1</v>
      </c>
      <c r="AR593" s="73">
        <f t="shared" si="72"/>
        <v>1</v>
      </c>
      <c r="AS593" s="73">
        <f>IF(ISBLANK(K593),1,IFERROR(VLOOKUP(K593,Eje_Pilar_Prop!C575:C676,1,FALSE),"NO"))</f>
        <v>1</v>
      </c>
      <c r="AT593" s="73">
        <f t="shared" si="69"/>
        <v>1</v>
      </c>
      <c r="AU593" s="38">
        <f t="shared" si="73"/>
        <v>1</v>
      </c>
      <c r="AV593" s="73">
        <f t="shared" si="68"/>
        <v>1</v>
      </c>
    </row>
    <row r="594" spans="1:48" ht="45" customHeight="1">
      <c r="A594" s="57"/>
      <c r="B594" s="71"/>
      <c r="C594" s="121"/>
      <c r="D594" s="58"/>
      <c r="E594" s="75"/>
      <c r="F594" s="58"/>
      <c r="G594" s="59"/>
      <c r="H594" s="60"/>
      <c r="I594" s="61"/>
      <c r="J594" s="186"/>
      <c r="K594" s="62"/>
      <c r="L594" s="63" t="str">
        <f>IF(ISERROR(VLOOKUP(K594,Eje_Pilar_Prop!$C$2:$E$104,2,FALSE))," ",VLOOKUP(K594,Eje_Pilar_Prop!$C$2:$E$104,2,FALSE))</f>
        <v xml:space="preserve"> </v>
      </c>
      <c r="M594" s="63" t="str">
        <f>IF(ISERROR(VLOOKUP(K594,Eje_Pilar_Prop!$C$2:$E$104,3,FALSE))," ",VLOOKUP(K594,Eje_Pilar_Prop!$C$2:$E$104,3,FALSE))</f>
        <v xml:space="preserve"> </v>
      </c>
      <c r="N594" s="64"/>
      <c r="O594" s="173"/>
      <c r="P594" s="60"/>
      <c r="Q594" s="65"/>
      <c r="R594" s="66"/>
      <c r="S594" s="67"/>
      <c r="T594" s="68"/>
      <c r="U594" s="65"/>
      <c r="V594" s="69">
        <f t="shared" si="75"/>
        <v>0</v>
      </c>
      <c r="W594" s="135"/>
      <c r="X594" s="70"/>
      <c r="Y594" s="70"/>
      <c r="Z594" s="70"/>
      <c r="AA594" s="71"/>
      <c r="AB594" s="71"/>
      <c r="AC594" s="71"/>
      <c r="AD594" s="173"/>
      <c r="AE594" s="136"/>
      <c r="AF594" s="70"/>
      <c r="AG594" s="65"/>
      <c r="AH594" s="57"/>
      <c r="AI594" s="57"/>
      <c r="AJ594" s="57"/>
      <c r="AK594" s="57"/>
      <c r="AL594" s="72" t="str">
        <f t="shared" si="74"/>
        <v>-</v>
      </c>
      <c r="AN594" s="112">
        <f>IF(SUMPRODUCT((A$14:A594=A594)*(B$14:B594=B594)*(D$14:D594=D594))&gt;1,0,1)</f>
        <v>0</v>
      </c>
      <c r="AO594" s="73">
        <f t="shared" si="70"/>
        <v>1</v>
      </c>
      <c r="AP594" s="73">
        <f t="shared" si="71"/>
        <v>1</v>
      </c>
      <c r="AQ594" s="74">
        <f>IF(ISBLANK(G594),1,IFERROR(VLOOKUP(G594,Tipo!$C$12:$C$27,1,FALSE),"NO"))</f>
        <v>1</v>
      </c>
      <c r="AR594" s="73">
        <f t="shared" si="72"/>
        <v>1</v>
      </c>
      <c r="AS594" s="73">
        <f>IF(ISBLANK(K594),1,IFERROR(VLOOKUP(K594,Eje_Pilar_Prop!C576:C677,1,FALSE),"NO"))</f>
        <v>1</v>
      </c>
      <c r="AT594" s="73">
        <f t="shared" si="69"/>
        <v>1</v>
      </c>
      <c r="AU594" s="38">
        <f t="shared" si="73"/>
        <v>1</v>
      </c>
      <c r="AV594" s="73">
        <f t="shared" si="68"/>
        <v>1</v>
      </c>
    </row>
    <row r="595" spans="1:48" ht="27.95" customHeight="1">
      <c r="A595" s="76" t="s">
        <v>67</v>
      </c>
      <c r="B595" s="77"/>
      <c r="C595" s="76"/>
      <c r="D595" s="78"/>
      <c r="E595" s="150"/>
      <c r="F595" s="79"/>
      <c r="G595" s="79"/>
      <c r="H595" s="80"/>
      <c r="I595" s="80"/>
      <c r="J595" s="80"/>
      <c r="K595" s="81"/>
      <c r="L595" s="78"/>
      <c r="M595" s="80"/>
      <c r="N595" s="80"/>
      <c r="O595" s="174"/>
      <c r="P595" s="133"/>
      <c r="Q595" s="82">
        <f>SUM(Q14:Q594)</f>
        <v>15279435187</v>
      </c>
      <c r="R595" s="82">
        <f t="shared" ref="R595:W595" si="76">SUM(R14:R594)</f>
        <v>0</v>
      </c>
      <c r="S595" s="82">
        <f t="shared" si="76"/>
        <v>0</v>
      </c>
      <c r="T595" s="82">
        <f t="shared" si="76"/>
        <v>85</v>
      </c>
      <c r="U595" s="82">
        <f t="shared" si="76"/>
        <v>1815784341</v>
      </c>
      <c r="V595" s="82">
        <f t="shared" si="76"/>
        <v>17095219528</v>
      </c>
      <c r="W595" s="82">
        <f t="shared" si="76"/>
        <v>5832677593</v>
      </c>
      <c r="X595" s="80"/>
      <c r="Y595" s="80"/>
      <c r="Z595" s="80"/>
      <c r="AA595" s="80"/>
      <c r="AB595" s="80"/>
      <c r="AC595" s="80"/>
      <c r="AD595" s="174"/>
      <c r="AE595" s="137"/>
      <c r="AF595" s="80"/>
      <c r="AG595" s="138"/>
      <c r="AH595" s="80"/>
      <c r="AI595" s="80"/>
      <c r="AJ595" s="80"/>
      <c r="AK595" s="80"/>
      <c r="AL595" s="80"/>
      <c r="AM595" s="83"/>
      <c r="AN595" s="185"/>
      <c r="AO595" s="73"/>
      <c r="AP595" s="73"/>
      <c r="AQ595" s="73"/>
      <c r="AR595" s="73"/>
      <c r="AS595" s="73"/>
    </row>
    <row r="597" spans="1:48" ht="27.95" customHeight="1">
      <c r="Q597" s="176">
        <f>SUBTOTAL(9,Q14:Q594)</f>
        <v>15279435187</v>
      </c>
      <c r="R597" s="5"/>
      <c r="S597" s="5"/>
      <c r="T597" s="5"/>
      <c r="U597" s="176">
        <f t="shared" ref="U597:W597" si="77">SUBTOTAL(9,U14:U594)</f>
        <v>1815784341</v>
      </c>
      <c r="V597" s="176">
        <f t="shared" si="77"/>
        <v>17095219528</v>
      </c>
      <c r="W597" s="176">
        <f t="shared" si="77"/>
        <v>5832677593</v>
      </c>
    </row>
  </sheetData>
  <sheetProtection password="DC40" sheet="1" objects="1" scenarios="1" selectLockedCells="1" autoFilter="0"/>
  <autoFilter ref="A13:AL595" xr:uid="{00000000-0009-0000-0000-000000000000}"/>
  <dataConsolidate/>
  <mergeCells count="34">
    <mergeCell ref="A6:D6"/>
    <mergeCell ref="I6:K6"/>
    <mergeCell ref="AD6:AE6"/>
    <mergeCell ref="A7:D7"/>
    <mergeCell ref="I7:K7"/>
    <mergeCell ref="AD7:AE7"/>
    <mergeCell ref="A2:AL2"/>
    <mergeCell ref="A3:AL3"/>
    <mergeCell ref="A5:D5"/>
    <mergeCell ref="I5:K5"/>
    <mergeCell ref="O5:P5"/>
    <mergeCell ref="W5:AL5"/>
    <mergeCell ref="K9:P10"/>
    <mergeCell ref="AD9:AE9"/>
    <mergeCell ref="A10:D10"/>
    <mergeCell ref="F10:H10"/>
    <mergeCell ref="O12:P12"/>
    <mergeCell ref="A11:P11"/>
    <mergeCell ref="Q11:W11"/>
    <mergeCell ref="X11:AC11"/>
    <mergeCell ref="C12:D12"/>
    <mergeCell ref="I12:M12"/>
    <mergeCell ref="A9:D9"/>
    <mergeCell ref="F9:H9"/>
    <mergeCell ref="AD8:AE8"/>
    <mergeCell ref="AH12:AK12"/>
    <mergeCell ref="AD11:AG11"/>
    <mergeCell ref="AF6:AL6"/>
    <mergeCell ref="AF7:AL7"/>
    <mergeCell ref="AF8:AL8"/>
    <mergeCell ref="AF9:AL9"/>
    <mergeCell ref="AF10:AL10"/>
    <mergeCell ref="AD10:AE10"/>
    <mergeCell ref="AH11:AK11"/>
  </mergeCells>
  <phoneticPr fontId="48" type="noConversion"/>
  <conditionalFormatting sqref="E153:E218 F356:F358 E147:E149 E384:F384 E581:F581 E585:F585 F51 F14:F49 F53:F226 E224 F249:F354">
    <cfRule type="expression" dxfId="1299" priority="1328">
      <formula>AO14="NO"</formula>
    </cfRule>
  </conditionalFormatting>
  <conditionalFormatting sqref="E151">
    <cfRule type="expression" dxfId="1298" priority="1327">
      <formula>#REF!="NO"</formula>
    </cfRule>
  </conditionalFormatting>
  <conditionalFormatting sqref="E350">
    <cfRule type="expression" dxfId="1297" priority="1326">
      <formula>#REF!="NO"</formula>
    </cfRule>
  </conditionalFormatting>
  <conditionalFormatting sqref="E348">
    <cfRule type="expression" dxfId="1296" priority="1325">
      <formula>#REF!="NO"</formula>
    </cfRule>
  </conditionalFormatting>
  <conditionalFormatting sqref="E250">
    <cfRule type="expression" dxfId="1295" priority="1324">
      <formula>#REF!="NO"</formula>
    </cfRule>
  </conditionalFormatting>
  <conditionalFormatting sqref="E249">
    <cfRule type="expression" dxfId="1294" priority="1323">
      <formula>#REF!="NO"</formula>
    </cfRule>
  </conditionalFormatting>
  <conditionalFormatting sqref="E347">
    <cfRule type="expression" dxfId="1293" priority="1308">
      <formula>#REF!="NO"</formula>
    </cfRule>
  </conditionalFormatting>
  <conditionalFormatting sqref="E258">
    <cfRule type="expression" dxfId="1292" priority="1307">
      <formula>#REF!="NO"</formula>
    </cfRule>
  </conditionalFormatting>
  <conditionalFormatting sqref="E257">
    <cfRule type="expression" dxfId="1291" priority="1306">
      <formula>#REF!="NO"</formula>
    </cfRule>
  </conditionalFormatting>
  <conditionalFormatting sqref="E256">
    <cfRule type="expression" dxfId="1290" priority="1305">
      <formula>#REF!="NO"</formula>
    </cfRule>
  </conditionalFormatting>
  <conditionalFormatting sqref="E255">
    <cfRule type="expression" dxfId="1289" priority="1304">
      <formula>#REF!="NO"</formula>
    </cfRule>
  </conditionalFormatting>
  <conditionalFormatting sqref="E254">
    <cfRule type="expression" dxfId="1288" priority="1303">
      <formula>#REF!="NO"</formula>
    </cfRule>
  </conditionalFormatting>
  <conditionalFormatting sqref="E253">
    <cfRule type="expression" dxfId="1287" priority="1302">
      <formula>#REF!="NO"</formula>
    </cfRule>
  </conditionalFormatting>
  <conditionalFormatting sqref="E252">
    <cfRule type="expression" dxfId="1286" priority="1301">
      <formula>#REF!="NO"</formula>
    </cfRule>
  </conditionalFormatting>
  <conditionalFormatting sqref="E251">
    <cfRule type="expression" dxfId="1285" priority="1300">
      <formula>#REF!="NO"</formula>
    </cfRule>
  </conditionalFormatting>
  <conditionalFormatting sqref="E346">
    <cfRule type="expression" dxfId="1284" priority="1299">
      <formula>#REF!="NO"</formula>
    </cfRule>
  </conditionalFormatting>
  <conditionalFormatting sqref="E334:E345">
    <cfRule type="expression" dxfId="1283" priority="1298">
      <formula>#REF!="NO"</formula>
    </cfRule>
  </conditionalFormatting>
  <conditionalFormatting sqref="E333">
    <cfRule type="expression" dxfId="1282" priority="1297">
      <formula>#REF!="NO"</formula>
    </cfRule>
  </conditionalFormatting>
  <conditionalFormatting sqref="E332">
    <cfRule type="expression" dxfId="1281" priority="1296">
      <formula>#REF!="NO"</formula>
    </cfRule>
  </conditionalFormatting>
  <conditionalFormatting sqref="E265:E331">
    <cfRule type="expression" dxfId="1280" priority="1295">
      <formula>#REF!="NO"</formula>
    </cfRule>
  </conditionalFormatting>
  <conditionalFormatting sqref="E264">
    <cfRule type="expression" dxfId="1279" priority="1294">
      <formula>#REF!="NO"</formula>
    </cfRule>
  </conditionalFormatting>
  <conditionalFormatting sqref="E263">
    <cfRule type="expression" dxfId="1278" priority="1293">
      <formula>#REF!="NO"</formula>
    </cfRule>
  </conditionalFormatting>
  <conditionalFormatting sqref="E262">
    <cfRule type="expression" dxfId="1277" priority="1292">
      <formula>#REF!="NO"</formula>
    </cfRule>
  </conditionalFormatting>
  <conditionalFormatting sqref="E261">
    <cfRule type="expression" dxfId="1276" priority="1291">
      <formula>#REF!="NO"</formula>
    </cfRule>
  </conditionalFormatting>
  <conditionalFormatting sqref="E260">
    <cfRule type="expression" dxfId="1275" priority="1290">
      <formula>#REF!="NO"</formula>
    </cfRule>
  </conditionalFormatting>
  <conditionalFormatting sqref="E259">
    <cfRule type="expression" dxfId="1274" priority="1289">
      <formula>#REF!="NO"</formula>
    </cfRule>
  </conditionalFormatting>
  <conditionalFormatting sqref="E349">
    <cfRule type="expression" dxfId="1273" priority="1288">
      <formula>#REF!="NO"</formula>
    </cfRule>
  </conditionalFormatting>
  <conditionalFormatting sqref="I356:J358 I384:J384 I581:J581 I585:J585 I51 I14:J16 I53:I224 I17:I49 I225:J226 I249:J354 I227:I248">
    <cfRule type="expression" dxfId="1272" priority="1287">
      <formula>$AR14="NO"</formula>
    </cfRule>
  </conditionalFormatting>
  <conditionalFormatting sqref="E152">
    <cfRule type="expression" dxfId="1271" priority="1286">
      <formula>AO152="NO"</formula>
    </cfRule>
  </conditionalFormatting>
  <conditionalFormatting sqref="E152">
    <cfRule type="expression" dxfId="1270" priority="1285">
      <formula>AO152="NO"</formula>
    </cfRule>
  </conditionalFormatting>
  <conditionalFormatting sqref="E150">
    <cfRule type="expression" dxfId="1269" priority="1284">
      <formula>AO150="NO"</formula>
    </cfRule>
  </conditionalFormatting>
  <conditionalFormatting sqref="E150">
    <cfRule type="expression" dxfId="1268" priority="1283">
      <formula>AO150="NO"</formula>
    </cfRule>
  </conditionalFormatting>
  <conditionalFormatting sqref="E137">
    <cfRule type="expression" dxfId="1267" priority="1282">
      <formula>AO137="NO"</formula>
    </cfRule>
  </conditionalFormatting>
  <conditionalFormatting sqref="E137">
    <cfRule type="expression" dxfId="1266" priority="1281">
      <formula>AO137="NO"</formula>
    </cfRule>
  </conditionalFormatting>
  <conditionalFormatting sqref="E140">
    <cfRule type="expression" dxfId="1265" priority="1280">
      <formula>AO140="NO"</formula>
    </cfRule>
  </conditionalFormatting>
  <conditionalFormatting sqref="E140">
    <cfRule type="expression" dxfId="1264" priority="1279">
      <formula>AO140="NO"</formula>
    </cfRule>
  </conditionalFormatting>
  <conditionalFormatting sqref="E145:E146">
    <cfRule type="expression" dxfId="1263" priority="1278">
      <formula>AO145="NO"</formula>
    </cfRule>
  </conditionalFormatting>
  <conditionalFormatting sqref="E145:E146">
    <cfRule type="expression" dxfId="1262" priority="1277">
      <formula>AO145="NO"</formula>
    </cfRule>
  </conditionalFormatting>
  <conditionalFormatting sqref="E143:E144">
    <cfRule type="expression" dxfId="1261" priority="1276">
      <formula>AO143="NO"</formula>
    </cfRule>
  </conditionalFormatting>
  <conditionalFormatting sqref="E143:E144">
    <cfRule type="expression" dxfId="1260" priority="1275">
      <formula>AO143="NO"</formula>
    </cfRule>
  </conditionalFormatting>
  <conditionalFormatting sqref="E141:E142">
    <cfRule type="expression" dxfId="1259" priority="1274">
      <formula>AO141="NO"</formula>
    </cfRule>
  </conditionalFormatting>
  <conditionalFormatting sqref="E141:E142">
    <cfRule type="expression" dxfId="1258" priority="1273">
      <formula>AO141="NO"</formula>
    </cfRule>
  </conditionalFormatting>
  <conditionalFormatting sqref="E138:E139">
    <cfRule type="expression" dxfId="1257" priority="1272">
      <formula>AO138="NO"</formula>
    </cfRule>
  </conditionalFormatting>
  <conditionalFormatting sqref="E138:E139">
    <cfRule type="expression" dxfId="1256" priority="1271">
      <formula>AO138="NO"</formula>
    </cfRule>
  </conditionalFormatting>
  <conditionalFormatting sqref="K356:K358 K384 K581 K585 K249:K354">
    <cfRule type="expression" dxfId="1255" priority="1270">
      <formula>$AS249="NO"</formula>
    </cfRule>
  </conditionalFormatting>
  <conditionalFormatting sqref="E352">
    <cfRule type="expression" dxfId="1254" priority="1269">
      <formula>#REF!="NO"</formula>
    </cfRule>
  </conditionalFormatting>
  <conditionalFormatting sqref="E352">
    <cfRule type="expression" dxfId="1253" priority="1268">
      <formula>AO352="NO"</formula>
    </cfRule>
  </conditionalFormatting>
  <conditionalFormatting sqref="E351">
    <cfRule type="expression" dxfId="1252" priority="1267">
      <formula>#REF!="NO"</formula>
    </cfRule>
  </conditionalFormatting>
  <conditionalFormatting sqref="E351">
    <cfRule type="expression" dxfId="1251" priority="1266">
      <formula>AO351="NO"</formula>
    </cfRule>
  </conditionalFormatting>
  <conditionalFormatting sqref="E354">
    <cfRule type="expression" dxfId="1250" priority="1265">
      <formula>#REF!="NO"</formula>
    </cfRule>
  </conditionalFormatting>
  <conditionalFormatting sqref="E354">
    <cfRule type="expression" dxfId="1249" priority="1264">
      <formula>AO354="NO"</formula>
    </cfRule>
  </conditionalFormatting>
  <conditionalFormatting sqref="E353">
    <cfRule type="expression" dxfId="1248" priority="1263">
      <formula>#REF!="NO"</formula>
    </cfRule>
  </conditionalFormatting>
  <conditionalFormatting sqref="E353">
    <cfRule type="expression" dxfId="1247" priority="1262">
      <formula>AO353="NO"</formula>
    </cfRule>
  </conditionalFormatting>
  <conditionalFormatting sqref="E356">
    <cfRule type="expression" dxfId="1246" priority="1261">
      <formula>#REF!="NO"</formula>
    </cfRule>
  </conditionalFormatting>
  <conditionalFormatting sqref="E356">
    <cfRule type="expression" dxfId="1245" priority="1260">
      <formula>AO356="NO"</formula>
    </cfRule>
  </conditionalFormatting>
  <conditionalFormatting sqref="E357">
    <cfRule type="expression" dxfId="1244" priority="1259">
      <formula>#REF!="NO"</formula>
    </cfRule>
  </conditionalFormatting>
  <conditionalFormatting sqref="E357">
    <cfRule type="expression" dxfId="1243" priority="1258">
      <formula>AO357="NO"</formula>
    </cfRule>
  </conditionalFormatting>
  <conditionalFormatting sqref="E358">
    <cfRule type="expression" dxfId="1242" priority="1257">
      <formula>#REF!="NO"</formula>
    </cfRule>
  </conditionalFormatting>
  <conditionalFormatting sqref="E358">
    <cfRule type="expression" dxfId="1241" priority="1256">
      <formula>AO358="NO"</formula>
    </cfRule>
  </conditionalFormatting>
  <conditionalFormatting sqref="F356:F358">
    <cfRule type="expression" dxfId="1240" priority="1255">
      <formula>AP356="NO"</formula>
    </cfRule>
  </conditionalFormatting>
  <conditionalFormatting sqref="E356:E358 E384 E581 E585 E51 E27:E49 E14:E25 E53:E218 E224 E249:E354">
    <cfRule type="expression" dxfId="1239" priority="1254">
      <formula>$AO14="NO"</formula>
    </cfRule>
  </conditionalFormatting>
  <conditionalFormatting sqref="E594:F594">
    <cfRule type="expression" dxfId="1238" priority="1253">
      <formula>AO594="NO"</formula>
    </cfRule>
  </conditionalFormatting>
  <conditionalFormatting sqref="I594:J594">
    <cfRule type="expression" dxfId="1237" priority="1252">
      <formula>$AR594="NO"</formula>
    </cfRule>
  </conditionalFormatting>
  <conditionalFormatting sqref="K594">
    <cfRule type="expression" dxfId="1236" priority="1251">
      <formula>AND($AS594="NO",K594&lt;&gt;"No aplica")</formula>
    </cfRule>
  </conditionalFormatting>
  <conditionalFormatting sqref="F594">
    <cfRule type="expression" dxfId="1235" priority="1250">
      <formula>AP594="NO"</formula>
    </cfRule>
  </conditionalFormatting>
  <conditionalFormatting sqref="E594">
    <cfRule type="expression" dxfId="1234" priority="1249">
      <formula>$AO594="NO"</formula>
    </cfRule>
  </conditionalFormatting>
  <conditionalFormatting sqref="F355">
    <cfRule type="expression" dxfId="1233" priority="1248">
      <formula>AP355="NO"</formula>
    </cfRule>
  </conditionalFormatting>
  <conditionalFormatting sqref="I355:J355">
    <cfRule type="expression" dxfId="1232" priority="1247">
      <formula>$AR355="NO"</formula>
    </cfRule>
  </conditionalFormatting>
  <conditionalFormatting sqref="K355">
    <cfRule type="expression" dxfId="1231" priority="1246">
      <formula>AND($AS355="NO",K355&lt;&gt;"No aplica")</formula>
    </cfRule>
  </conditionalFormatting>
  <conditionalFormatting sqref="E355">
    <cfRule type="expression" dxfId="1230" priority="1245">
      <formula>#REF!="NO"</formula>
    </cfRule>
  </conditionalFormatting>
  <conditionalFormatting sqref="E355">
    <cfRule type="expression" dxfId="1229" priority="1244">
      <formula>AO355="NO"</formula>
    </cfRule>
  </conditionalFormatting>
  <conditionalFormatting sqref="F355">
    <cfRule type="expression" dxfId="1228" priority="1243">
      <formula>AP355="NO"</formula>
    </cfRule>
  </conditionalFormatting>
  <conditionalFormatting sqref="E355">
    <cfRule type="expression" dxfId="1227" priority="1242">
      <formula>$AO355="NO"</formula>
    </cfRule>
  </conditionalFormatting>
  <conditionalFormatting sqref="F359">
    <cfRule type="expression" dxfId="1226" priority="1241">
      <formula>AP359="NO"</formula>
    </cfRule>
  </conditionalFormatting>
  <conditionalFormatting sqref="I359:J359">
    <cfRule type="expression" dxfId="1225" priority="1240">
      <formula>$AR359="NO"</formula>
    </cfRule>
  </conditionalFormatting>
  <conditionalFormatting sqref="K359">
    <cfRule type="expression" dxfId="1224" priority="1239">
      <formula>AND($AS359="NO",K359&lt;&gt;"No aplica")</formula>
    </cfRule>
  </conditionalFormatting>
  <conditionalFormatting sqref="E359">
    <cfRule type="expression" dxfId="1223" priority="1238">
      <formula>#REF!="NO"</formula>
    </cfRule>
  </conditionalFormatting>
  <conditionalFormatting sqref="E359">
    <cfRule type="expression" dxfId="1222" priority="1237">
      <formula>AO359="NO"</formula>
    </cfRule>
  </conditionalFormatting>
  <conditionalFormatting sqref="F359">
    <cfRule type="expression" dxfId="1221" priority="1236">
      <formula>AP359="NO"</formula>
    </cfRule>
  </conditionalFormatting>
  <conditionalFormatting sqref="E359">
    <cfRule type="expression" dxfId="1220" priority="1235">
      <formula>$AO359="NO"</formula>
    </cfRule>
  </conditionalFormatting>
  <conditionalFormatting sqref="F360">
    <cfRule type="expression" dxfId="1219" priority="1234">
      <formula>AP360="NO"</formula>
    </cfRule>
  </conditionalFormatting>
  <conditionalFormatting sqref="I360:J360">
    <cfRule type="expression" dxfId="1218" priority="1233">
      <formula>$AR360="NO"</formula>
    </cfRule>
  </conditionalFormatting>
  <conditionalFormatting sqref="K360">
    <cfRule type="expression" dxfId="1217" priority="1232">
      <formula>AND($AS360="NO",K360&lt;&gt;"No aplica")</formula>
    </cfRule>
  </conditionalFormatting>
  <conditionalFormatting sqref="E360">
    <cfRule type="expression" dxfId="1216" priority="1231">
      <formula>#REF!="NO"</formula>
    </cfRule>
  </conditionalFormatting>
  <conditionalFormatting sqref="E360">
    <cfRule type="expression" dxfId="1215" priority="1230">
      <formula>AO360="NO"</formula>
    </cfRule>
  </conditionalFormatting>
  <conditionalFormatting sqref="F360">
    <cfRule type="expression" dxfId="1214" priority="1229">
      <formula>AP360="NO"</formula>
    </cfRule>
  </conditionalFormatting>
  <conditionalFormatting sqref="E360">
    <cfRule type="expression" dxfId="1213" priority="1228">
      <formula>$AO360="NO"</formula>
    </cfRule>
  </conditionalFormatting>
  <conditionalFormatting sqref="F361">
    <cfRule type="expression" dxfId="1212" priority="1227">
      <formula>AP361="NO"</formula>
    </cfRule>
  </conditionalFormatting>
  <conditionalFormatting sqref="I361:J361">
    <cfRule type="expression" dxfId="1211" priority="1226">
      <formula>$AR361="NO"</formula>
    </cfRule>
  </conditionalFormatting>
  <conditionalFormatting sqref="K361">
    <cfRule type="expression" dxfId="1210" priority="1225">
      <formula>AND($AS361="NO",K361&lt;&gt;"No aplica")</formula>
    </cfRule>
  </conditionalFormatting>
  <conditionalFormatting sqref="E361">
    <cfRule type="expression" dxfId="1209" priority="1224">
      <formula>#REF!="NO"</formula>
    </cfRule>
  </conditionalFormatting>
  <conditionalFormatting sqref="E361">
    <cfRule type="expression" dxfId="1208" priority="1223">
      <formula>AO361="NO"</formula>
    </cfRule>
  </conditionalFormatting>
  <conditionalFormatting sqref="F361">
    <cfRule type="expression" dxfId="1207" priority="1222">
      <formula>AP361="NO"</formula>
    </cfRule>
  </conditionalFormatting>
  <conditionalFormatting sqref="E361">
    <cfRule type="expression" dxfId="1206" priority="1221">
      <formula>$AO361="NO"</formula>
    </cfRule>
  </conditionalFormatting>
  <conditionalFormatting sqref="F383">
    <cfRule type="expression" dxfId="1205" priority="1220">
      <formula>AP383="NO"</formula>
    </cfRule>
  </conditionalFormatting>
  <conditionalFormatting sqref="I383:J383">
    <cfRule type="expression" dxfId="1204" priority="1219">
      <formula>$AR383="NO"</formula>
    </cfRule>
  </conditionalFormatting>
  <conditionalFormatting sqref="K383">
    <cfRule type="expression" dxfId="1203" priority="1218">
      <formula>AND($AS383="NO",K383&lt;&gt;"No aplica")</formula>
    </cfRule>
  </conditionalFormatting>
  <conditionalFormatting sqref="E383">
    <cfRule type="expression" dxfId="1202" priority="1217">
      <formula>#REF!="NO"</formula>
    </cfRule>
  </conditionalFormatting>
  <conditionalFormatting sqref="E383">
    <cfRule type="expression" dxfId="1201" priority="1216">
      <formula>AO383="NO"</formula>
    </cfRule>
  </conditionalFormatting>
  <conditionalFormatting sqref="F383">
    <cfRule type="expression" dxfId="1200" priority="1215">
      <formula>AP383="NO"</formula>
    </cfRule>
  </conditionalFormatting>
  <conditionalFormatting sqref="E383">
    <cfRule type="expression" dxfId="1199" priority="1214">
      <formula>$AO383="NO"</formula>
    </cfRule>
  </conditionalFormatting>
  <conditionalFormatting sqref="F382">
    <cfRule type="expression" dxfId="1198" priority="1213">
      <formula>AP382="NO"</formula>
    </cfRule>
  </conditionalFormatting>
  <conditionalFormatting sqref="I382:J382">
    <cfRule type="expression" dxfId="1197" priority="1212">
      <formula>$AR382="NO"</formula>
    </cfRule>
  </conditionalFormatting>
  <conditionalFormatting sqref="K382">
    <cfRule type="expression" dxfId="1196" priority="1211">
      <formula>AND($AS382="NO",K382&lt;&gt;"No aplica")</formula>
    </cfRule>
  </conditionalFormatting>
  <conditionalFormatting sqref="E382">
    <cfRule type="expression" dxfId="1195" priority="1210">
      <formula>#REF!="NO"</formula>
    </cfRule>
  </conditionalFormatting>
  <conditionalFormatting sqref="E382">
    <cfRule type="expression" dxfId="1194" priority="1209">
      <formula>AO382="NO"</formula>
    </cfRule>
  </conditionalFormatting>
  <conditionalFormatting sqref="F382">
    <cfRule type="expression" dxfId="1193" priority="1208">
      <formula>AP382="NO"</formula>
    </cfRule>
  </conditionalFormatting>
  <conditionalFormatting sqref="E382">
    <cfRule type="expression" dxfId="1192" priority="1207">
      <formula>$AO382="NO"</formula>
    </cfRule>
  </conditionalFormatting>
  <conditionalFormatting sqref="F381">
    <cfRule type="expression" dxfId="1191" priority="1206">
      <formula>AP381="NO"</formula>
    </cfRule>
  </conditionalFormatting>
  <conditionalFormatting sqref="I381:J381">
    <cfRule type="expression" dxfId="1190" priority="1205">
      <formula>$AR381="NO"</formula>
    </cfRule>
  </conditionalFormatting>
  <conditionalFormatting sqref="K381">
    <cfRule type="expression" dxfId="1189" priority="1204">
      <formula>AND($AS381="NO",K381&lt;&gt;"No aplica")</formula>
    </cfRule>
  </conditionalFormatting>
  <conditionalFormatting sqref="E381">
    <cfRule type="expression" dxfId="1188" priority="1203">
      <formula>#REF!="NO"</formula>
    </cfRule>
  </conditionalFormatting>
  <conditionalFormatting sqref="E381">
    <cfRule type="expression" dxfId="1187" priority="1202">
      <formula>AO381="NO"</formula>
    </cfRule>
  </conditionalFormatting>
  <conditionalFormatting sqref="F381">
    <cfRule type="expression" dxfId="1186" priority="1201">
      <formula>AP381="NO"</formula>
    </cfRule>
  </conditionalFormatting>
  <conditionalFormatting sqref="E381">
    <cfRule type="expression" dxfId="1185" priority="1200">
      <formula>$AO381="NO"</formula>
    </cfRule>
  </conditionalFormatting>
  <conditionalFormatting sqref="F380">
    <cfRule type="expression" dxfId="1184" priority="1199">
      <formula>AP380="NO"</formula>
    </cfRule>
  </conditionalFormatting>
  <conditionalFormatting sqref="I380:J380">
    <cfRule type="expression" dxfId="1183" priority="1198">
      <formula>$AR380="NO"</formula>
    </cfRule>
  </conditionalFormatting>
  <conditionalFormatting sqref="K380">
    <cfRule type="expression" dxfId="1182" priority="1197">
      <formula>AND($AS380="NO",K380&lt;&gt;"No aplica")</formula>
    </cfRule>
  </conditionalFormatting>
  <conditionalFormatting sqref="E380">
    <cfRule type="expression" dxfId="1181" priority="1196">
      <formula>#REF!="NO"</formula>
    </cfRule>
  </conditionalFormatting>
  <conditionalFormatting sqref="E380">
    <cfRule type="expression" dxfId="1180" priority="1195">
      <formula>AO380="NO"</formula>
    </cfRule>
  </conditionalFormatting>
  <conditionalFormatting sqref="F380">
    <cfRule type="expression" dxfId="1179" priority="1194">
      <formula>AP380="NO"</formula>
    </cfRule>
  </conditionalFormatting>
  <conditionalFormatting sqref="E380">
    <cfRule type="expression" dxfId="1178" priority="1193">
      <formula>$AO380="NO"</formula>
    </cfRule>
  </conditionalFormatting>
  <conditionalFormatting sqref="F379">
    <cfRule type="expression" dxfId="1177" priority="1192">
      <formula>AP379="NO"</formula>
    </cfRule>
  </conditionalFormatting>
  <conditionalFormatting sqref="I379:J379">
    <cfRule type="expression" dxfId="1176" priority="1191">
      <formula>$AR379="NO"</formula>
    </cfRule>
  </conditionalFormatting>
  <conditionalFormatting sqref="K379">
    <cfRule type="expression" dxfId="1175" priority="1190">
      <formula>AND($AS379="NO",K379&lt;&gt;"No aplica")</formula>
    </cfRule>
  </conditionalFormatting>
  <conditionalFormatting sqref="E379">
    <cfRule type="expression" dxfId="1174" priority="1189">
      <formula>#REF!="NO"</formula>
    </cfRule>
  </conditionalFormatting>
  <conditionalFormatting sqref="E379">
    <cfRule type="expression" dxfId="1173" priority="1188">
      <formula>AO379="NO"</formula>
    </cfRule>
  </conditionalFormatting>
  <conditionalFormatting sqref="F379">
    <cfRule type="expression" dxfId="1172" priority="1187">
      <formula>AP379="NO"</formula>
    </cfRule>
  </conditionalFormatting>
  <conditionalFormatting sqref="E379">
    <cfRule type="expression" dxfId="1171" priority="1186">
      <formula>$AO379="NO"</formula>
    </cfRule>
  </conditionalFormatting>
  <conditionalFormatting sqref="F378">
    <cfRule type="expression" dxfId="1170" priority="1185">
      <formula>AP378="NO"</formula>
    </cfRule>
  </conditionalFormatting>
  <conditionalFormatting sqref="I378:J378">
    <cfRule type="expression" dxfId="1169" priority="1184">
      <formula>$AR378="NO"</formula>
    </cfRule>
  </conditionalFormatting>
  <conditionalFormatting sqref="K378">
    <cfRule type="expression" dxfId="1168" priority="1183">
      <formula>AND($AS378="NO",K378&lt;&gt;"No aplica")</formula>
    </cfRule>
  </conditionalFormatting>
  <conditionalFormatting sqref="E378">
    <cfRule type="expression" dxfId="1167" priority="1182">
      <formula>#REF!="NO"</formula>
    </cfRule>
  </conditionalFormatting>
  <conditionalFormatting sqref="E378">
    <cfRule type="expression" dxfId="1166" priority="1181">
      <formula>AO378="NO"</formula>
    </cfRule>
  </conditionalFormatting>
  <conditionalFormatting sqref="F378">
    <cfRule type="expression" dxfId="1165" priority="1180">
      <formula>AP378="NO"</formula>
    </cfRule>
  </conditionalFormatting>
  <conditionalFormatting sqref="E378">
    <cfRule type="expression" dxfId="1164" priority="1179">
      <formula>$AO378="NO"</formula>
    </cfRule>
  </conditionalFormatting>
  <conditionalFormatting sqref="F377">
    <cfRule type="expression" dxfId="1163" priority="1178">
      <formula>AP377="NO"</formula>
    </cfRule>
  </conditionalFormatting>
  <conditionalFormatting sqref="I377:J377">
    <cfRule type="expression" dxfId="1162" priority="1177">
      <formula>$AR377="NO"</formula>
    </cfRule>
  </conditionalFormatting>
  <conditionalFormatting sqref="K377">
    <cfRule type="expression" dxfId="1161" priority="1176">
      <formula>AND($AS377="NO",K377&lt;&gt;"No aplica")</formula>
    </cfRule>
  </conditionalFormatting>
  <conditionalFormatting sqref="E377">
    <cfRule type="expression" dxfId="1160" priority="1175">
      <formula>#REF!="NO"</formula>
    </cfRule>
  </conditionalFormatting>
  <conditionalFormatting sqref="E377">
    <cfRule type="expression" dxfId="1159" priority="1174">
      <formula>AO377="NO"</formula>
    </cfRule>
  </conditionalFormatting>
  <conditionalFormatting sqref="F377">
    <cfRule type="expression" dxfId="1158" priority="1173">
      <formula>AP377="NO"</formula>
    </cfRule>
  </conditionalFormatting>
  <conditionalFormatting sqref="E377">
    <cfRule type="expression" dxfId="1157" priority="1172">
      <formula>$AO377="NO"</formula>
    </cfRule>
  </conditionalFormatting>
  <conditionalFormatting sqref="F376">
    <cfRule type="expression" dxfId="1156" priority="1171">
      <formula>AP376="NO"</formula>
    </cfRule>
  </conditionalFormatting>
  <conditionalFormatting sqref="I376:J376">
    <cfRule type="expression" dxfId="1155" priority="1170">
      <formula>$AR376="NO"</formula>
    </cfRule>
  </conditionalFormatting>
  <conditionalFormatting sqref="K376">
    <cfRule type="expression" dxfId="1154" priority="1169">
      <formula>AND($AS376="NO",K376&lt;&gt;"No aplica")</formula>
    </cfRule>
  </conditionalFormatting>
  <conditionalFormatting sqref="E376">
    <cfRule type="expression" dxfId="1153" priority="1168">
      <formula>#REF!="NO"</formula>
    </cfRule>
  </conditionalFormatting>
  <conditionalFormatting sqref="E376">
    <cfRule type="expression" dxfId="1152" priority="1167">
      <formula>AO376="NO"</formula>
    </cfRule>
  </conditionalFormatting>
  <conditionalFormatting sqref="F376">
    <cfRule type="expression" dxfId="1151" priority="1166">
      <formula>AP376="NO"</formula>
    </cfRule>
  </conditionalFormatting>
  <conditionalFormatting sqref="E376">
    <cfRule type="expression" dxfId="1150" priority="1165">
      <formula>$AO376="NO"</formula>
    </cfRule>
  </conditionalFormatting>
  <conditionalFormatting sqref="F375">
    <cfRule type="expression" dxfId="1149" priority="1164">
      <formula>AP375="NO"</formula>
    </cfRule>
  </conditionalFormatting>
  <conditionalFormatting sqref="I375:J375">
    <cfRule type="expression" dxfId="1148" priority="1163">
      <formula>$AR375="NO"</formula>
    </cfRule>
  </conditionalFormatting>
  <conditionalFormatting sqref="K375">
    <cfRule type="expression" dxfId="1147" priority="1162">
      <formula>AND($AS375="NO",K375&lt;&gt;"No aplica")</formula>
    </cfRule>
  </conditionalFormatting>
  <conditionalFormatting sqref="E375">
    <cfRule type="expression" dxfId="1146" priority="1161">
      <formula>#REF!="NO"</formula>
    </cfRule>
  </conditionalFormatting>
  <conditionalFormatting sqref="E375">
    <cfRule type="expression" dxfId="1145" priority="1160">
      <formula>AO375="NO"</formula>
    </cfRule>
  </conditionalFormatting>
  <conditionalFormatting sqref="F375">
    <cfRule type="expression" dxfId="1144" priority="1159">
      <formula>AP375="NO"</formula>
    </cfRule>
  </conditionalFormatting>
  <conditionalFormatting sqref="E375">
    <cfRule type="expression" dxfId="1143" priority="1158">
      <formula>$AO375="NO"</formula>
    </cfRule>
  </conditionalFormatting>
  <conditionalFormatting sqref="F374">
    <cfRule type="expression" dxfId="1142" priority="1157">
      <formula>AP374="NO"</formula>
    </cfRule>
  </conditionalFormatting>
  <conditionalFormatting sqref="I374:J374">
    <cfRule type="expression" dxfId="1141" priority="1156">
      <formula>$AR374="NO"</formula>
    </cfRule>
  </conditionalFormatting>
  <conditionalFormatting sqref="K374">
    <cfRule type="expression" dxfId="1140" priority="1155">
      <formula>AND($AS374="NO",K374&lt;&gt;"No aplica")</formula>
    </cfRule>
  </conditionalFormatting>
  <conditionalFormatting sqref="E374">
    <cfRule type="expression" dxfId="1139" priority="1154">
      <formula>#REF!="NO"</formula>
    </cfRule>
  </conditionalFormatting>
  <conditionalFormatting sqref="E374">
    <cfRule type="expression" dxfId="1138" priority="1153">
      <formula>AO374="NO"</formula>
    </cfRule>
  </conditionalFormatting>
  <conditionalFormatting sqref="F374">
    <cfRule type="expression" dxfId="1137" priority="1152">
      <formula>AP374="NO"</formula>
    </cfRule>
  </conditionalFormatting>
  <conditionalFormatting sqref="E374">
    <cfRule type="expression" dxfId="1136" priority="1151">
      <formula>$AO374="NO"</formula>
    </cfRule>
  </conditionalFormatting>
  <conditionalFormatting sqref="F373">
    <cfRule type="expression" dxfId="1135" priority="1150">
      <formula>AP373="NO"</formula>
    </cfRule>
  </conditionalFormatting>
  <conditionalFormatting sqref="I373:J373">
    <cfRule type="expression" dxfId="1134" priority="1149">
      <formula>$AR373="NO"</formula>
    </cfRule>
  </conditionalFormatting>
  <conditionalFormatting sqref="K373">
    <cfRule type="expression" dxfId="1133" priority="1148">
      <formula>AND($AS373="NO",K373&lt;&gt;"No aplica")</formula>
    </cfRule>
  </conditionalFormatting>
  <conditionalFormatting sqref="E373">
    <cfRule type="expression" dxfId="1132" priority="1147">
      <formula>#REF!="NO"</formula>
    </cfRule>
  </conditionalFormatting>
  <conditionalFormatting sqref="E373">
    <cfRule type="expression" dxfId="1131" priority="1146">
      <formula>AO373="NO"</formula>
    </cfRule>
  </conditionalFormatting>
  <conditionalFormatting sqref="F373">
    <cfRule type="expression" dxfId="1130" priority="1145">
      <formula>AP373="NO"</formula>
    </cfRule>
  </conditionalFormatting>
  <conditionalFormatting sqref="E373">
    <cfRule type="expression" dxfId="1129" priority="1144">
      <formula>$AO373="NO"</formula>
    </cfRule>
  </conditionalFormatting>
  <conditionalFormatting sqref="F372">
    <cfRule type="expression" dxfId="1128" priority="1143">
      <formula>AP372="NO"</formula>
    </cfRule>
  </conditionalFormatting>
  <conditionalFormatting sqref="I372:J372">
    <cfRule type="expression" dxfId="1127" priority="1142">
      <formula>$AR372="NO"</formula>
    </cfRule>
  </conditionalFormatting>
  <conditionalFormatting sqref="K372">
    <cfRule type="expression" dxfId="1126" priority="1141">
      <formula>AND($AS372="NO",K372&lt;&gt;"No aplica")</formula>
    </cfRule>
  </conditionalFormatting>
  <conditionalFormatting sqref="E372">
    <cfRule type="expression" dxfId="1125" priority="1140">
      <formula>#REF!="NO"</formula>
    </cfRule>
  </conditionalFormatting>
  <conditionalFormatting sqref="E372">
    <cfRule type="expression" dxfId="1124" priority="1139">
      <formula>AO372="NO"</formula>
    </cfRule>
  </conditionalFormatting>
  <conditionalFormatting sqref="F372">
    <cfRule type="expression" dxfId="1123" priority="1138">
      <formula>AP372="NO"</formula>
    </cfRule>
  </conditionalFormatting>
  <conditionalFormatting sqref="E372">
    <cfRule type="expression" dxfId="1122" priority="1137">
      <formula>$AO372="NO"</formula>
    </cfRule>
  </conditionalFormatting>
  <conditionalFormatting sqref="F371">
    <cfRule type="expression" dxfId="1121" priority="1136">
      <formula>AP371="NO"</formula>
    </cfRule>
  </conditionalFormatting>
  <conditionalFormatting sqref="I371:J371">
    <cfRule type="expression" dxfId="1120" priority="1135">
      <formula>$AR371="NO"</formula>
    </cfRule>
  </conditionalFormatting>
  <conditionalFormatting sqref="K371">
    <cfRule type="expression" dxfId="1119" priority="1134">
      <formula>AND($AS371="NO",K371&lt;&gt;"No aplica")</formula>
    </cfRule>
  </conditionalFormatting>
  <conditionalFormatting sqref="E371">
    <cfRule type="expression" dxfId="1118" priority="1133">
      <formula>#REF!="NO"</formula>
    </cfRule>
  </conditionalFormatting>
  <conditionalFormatting sqref="E371">
    <cfRule type="expression" dxfId="1117" priority="1132">
      <formula>AO371="NO"</formula>
    </cfRule>
  </conditionalFormatting>
  <conditionalFormatting sqref="F371">
    <cfRule type="expression" dxfId="1116" priority="1131">
      <formula>AP371="NO"</formula>
    </cfRule>
  </conditionalFormatting>
  <conditionalFormatting sqref="E371">
    <cfRule type="expression" dxfId="1115" priority="1130">
      <formula>$AO371="NO"</formula>
    </cfRule>
  </conditionalFormatting>
  <conditionalFormatting sqref="F370">
    <cfRule type="expression" dxfId="1114" priority="1129">
      <formula>AP370="NO"</formula>
    </cfRule>
  </conditionalFormatting>
  <conditionalFormatting sqref="I370:J370">
    <cfRule type="expression" dxfId="1113" priority="1128">
      <formula>$AR370="NO"</formula>
    </cfRule>
  </conditionalFormatting>
  <conditionalFormatting sqref="K370">
    <cfRule type="expression" dxfId="1112" priority="1127">
      <formula>AND($AS370="NO",K370&lt;&gt;"No aplica")</formula>
    </cfRule>
  </conditionalFormatting>
  <conditionalFormatting sqref="E370">
    <cfRule type="expression" dxfId="1111" priority="1126">
      <formula>#REF!="NO"</formula>
    </cfRule>
  </conditionalFormatting>
  <conditionalFormatting sqref="E370">
    <cfRule type="expression" dxfId="1110" priority="1125">
      <formula>AO370="NO"</formula>
    </cfRule>
  </conditionalFormatting>
  <conditionalFormatting sqref="F370">
    <cfRule type="expression" dxfId="1109" priority="1124">
      <formula>AP370="NO"</formula>
    </cfRule>
  </conditionalFormatting>
  <conditionalFormatting sqref="E370">
    <cfRule type="expression" dxfId="1108" priority="1123">
      <formula>$AO370="NO"</formula>
    </cfRule>
  </conditionalFormatting>
  <conditionalFormatting sqref="F366">
    <cfRule type="expression" dxfId="1107" priority="1122">
      <formula>AP366="NO"</formula>
    </cfRule>
  </conditionalFormatting>
  <conditionalFormatting sqref="I366:J366">
    <cfRule type="expression" dxfId="1106" priority="1121">
      <formula>$AR366="NO"</formula>
    </cfRule>
  </conditionalFormatting>
  <conditionalFormatting sqref="K366">
    <cfRule type="expression" dxfId="1105" priority="1120">
      <formula>AND($AS366="NO",K366&lt;&gt;"No aplica")</formula>
    </cfRule>
  </conditionalFormatting>
  <conditionalFormatting sqref="E366">
    <cfRule type="expression" dxfId="1104" priority="1119">
      <formula>#REF!="NO"</formula>
    </cfRule>
  </conditionalFormatting>
  <conditionalFormatting sqref="E366">
    <cfRule type="expression" dxfId="1103" priority="1118">
      <formula>AO366="NO"</formula>
    </cfRule>
  </conditionalFormatting>
  <conditionalFormatting sqref="F366">
    <cfRule type="expression" dxfId="1102" priority="1117">
      <formula>AP366="NO"</formula>
    </cfRule>
  </conditionalFormatting>
  <conditionalFormatting sqref="E366">
    <cfRule type="expression" dxfId="1101" priority="1116">
      <formula>$AO366="NO"</formula>
    </cfRule>
  </conditionalFormatting>
  <conditionalFormatting sqref="F365">
    <cfRule type="expression" dxfId="1100" priority="1115">
      <formula>AP365="NO"</formula>
    </cfRule>
  </conditionalFormatting>
  <conditionalFormatting sqref="I365:J365">
    <cfRule type="expression" dxfId="1099" priority="1114">
      <formula>$AR365="NO"</formula>
    </cfRule>
  </conditionalFormatting>
  <conditionalFormatting sqref="K365">
    <cfRule type="expression" dxfId="1098" priority="1113">
      <formula>AND($AS365="NO",K365&lt;&gt;"No aplica")</formula>
    </cfRule>
  </conditionalFormatting>
  <conditionalFormatting sqref="E365">
    <cfRule type="expression" dxfId="1097" priority="1112">
      <formula>#REF!="NO"</formula>
    </cfRule>
  </conditionalFormatting>
  <conditionalFormatting sqref="E365">
    <cfRule type="expression" dxfId="1096" priority="1111">
      <formula>AO365="NO"</formula>
    </cfRule>
  </conditionalFormatting>
  <conditionalFormatting sqref="F365">
    <cfRule type="expression" dxfId="1095" priority="1110">
      <formula>AP365="NO"</formula>
    </cfRule>
  </conditionalFormatting>
  <conditionalFormatting sqref="E365">
    <cfRule type="expression" dxfId="1094" priority="1109">
      <formula>$AO365="NO"</formula>
    </cfRule>
  </conditionalFormatting>
  <conditionalFormatting sqref="F364">
    <cfRule type="expression" dxfId="1093" priority="1108">
      <formula>AP364="NO"</formula>
    </cfRule>
  </conditionalFormatting>
  <conditionalFormatting sqref="I364:J364">
    <cfRule type="expression" dxfId="1092" priority="1107">
      <formula>$AR364="NO"</formula>
    </cfRule>
  </conditionalFormatting>
  <conditionalFormatting sqref="K364">
    <cfRule type="expression" dxfId="1091" priority="1106">
      <formula>AND($AS364="NO",K364&lt;&gt;"No aplica")</formula>
    </cfRule>
  </conditionalFormatting>
  <conditionalFormatting sqref="E364">
    <cfRule type="expression" dxfId="1090" priority="1105">
      <formula>#REF!="NO"</formula>
    </cfRule>
  </conditionalFormatting>
  <conditionalFormatting sqref="E364">
    <cfRule type="expression" dxfId="1089" priority="1104">
      <formula>AO364="NO"</formula>
    </cfRule>
  </conditionalFormatting>
  <conditionalFormatting sqref="F364">
    <cfRule type="expression" dxfId="1088" priority="1103">
      <formula>AP364="NO"</formula>
    </cfRule>
  </conditionalFormatting>
  <conditionalFormatting sqref="E364">
    <cfRule type="expression" dxfId="1087" priority="1102">
      <formula>$AO364="NO"</formula>
    </cfRule>
  </conditionalFormatting>
  <conditionalFormatting sqref="F363">
    <cfRule type="expression" dxfId="1086" priority="1101">
      <formula>AP363="NO"</formula>
    </cfRule>
  </conditionalFormatting>
  <conditionalFormatting sqref="I363:J363">
    <cfRule type="expression" dxfId="1085" priority="1100">
      <formula>$AR363="NO"</formula>
    </cfRule>
  </conditionalFormatting>
  <conditionalFormatting sqref="K363">
    <cfRule type="expression" dxfId="1084" priority="1099">
      <formula>AND($AS363="NO",K363&lt;&gt;"No aplica")</formula>
    </cfRule>
  </conditionalFormatting>
  <conditionalFormatting sqref="E363">
    <cfRule type="expression" dxfId="1083" priority="1098">
      <formula>#REF!="NO"</formula>
    </cfRule>
  </conditionalFormatting>
  <conditionalFormatting sqref="E363">
    <cfRule type="expression" dxfId="1082" priority="1097">
      <formula>AO363="NO"</formula>
    </cfRule>
  </conditionalFormatting>
  <conditionalFormatting sqref="F363">
    <cfRule type="expression" dxfId="1081" priority="1096">
      <formula>AP363="NO"</formula>
    </cfRule>
  </conditionalFormatting>
  <conditionalFormatting sqref="E363">
    <cfRule type="expression" dxfId="1080" priority="1095">
      <formula>$AO363="NO"</formula>
    </cfRule>
  </conditionalFormatting>
  <conditionalFormatting sqref="F362">
    <cfRule type="expression" dxfId="1079" priority="1094">
      <formula>AP362="NO"</formula>
    </cfRule>
  </conditionalFormatting>
  <conditionalFormatting sqref="I362:J362">
    <cfRule type="expression" dxfId="1078" priority="1093">
      <formula>$AR362="NO"</formula>
    </cfRule>
  </conditionalFormatting>
  <conditionalFormatting sqref="K362">
    <cfRule type="expression" dxfId="1077" priority="1092">
      <formula>AND($AS362="NO",K362&lt;&gt;"No aplica")</formula>
    </cfRule>
  </conditionalFormatting>
  <conditionalFormatting sqref="E362">
    <cfRule type="expression" dxfId="1076" priority="1091">
      <formula>#REF!="NO"</formula>
    </cfRule>
  </conditionalFormatting>
  <conditionalFormatting sqref="E362">
    <cfRule type="expression" dxfId="1075" priority="1090">
      <formula>AO362="NO"</formula>
    </cfRule>
  </conditionalFormatting>
  <conditionalFormatting sqref="F362">
    <cfRule type="expression" dxfId="1074" priority="1089">
      <formula>AP362="NO"</formula>
    </cfRule>
  </conditionalFormatting>
  <conditionalFormatting sqref="E362">
    <cfRule type="expression" dxfId="1073" priority="1088">
      <formula>$AO362="NO"</formula>
    </cfRule>
  </conditionalFormatting>
  <conditionalFormatting sqref="F369">
    <cfRule type="expression" dxfId="1072" priority="1087">
      <formula>AP369="NO"</formula>
    </cfRule>
  </conditionalFormatting>
  <conditionalFormatting sqref="I369:J369">
    <cfRule type="expression" dxfId="1071" priority="1086">
      <formula>$AR369="NO"</formula>
    </cfRule>
  </conditionalFormatting>
  <conditionalFormatting sqref="K369">
    <cfRule type="expression" dxfId="1070" priority="1085">
      <formula>AND($AS369="NO",K369&lt;&gt;"No aplica")</formula>
    </cfRule>
  </conditionalFormatting>
  <conditionalFormatting sqref="E369">
    <cfRule type="expression" dxfId="1069" priority="1084">
      <formula>#REF!="NO"</formula>
    </cfRule>
  </conditionalFormatting>
  <conditionalFormatting sqref="E369">
    <cfRule type="expression" dxfId="1068" priority="1083">
      <formula>AO369="NO"</formula>
    </cfRule>
  </conditionalFormatting>
  <conditionalFormatting sqref="F369">
    <cfRule type="expression" dxfId="1067" priority="1082">
      <formula>AP369="NO"</formula>
    </cfRule>
  </conditionalFormatting>
  <conditionalFormatting sqref="E369">
    <cfRule type="expression" dxfId="1066" priority="1081">
      <formula>$AO369="NO"</formula>
    </cfRule>
  </conditionalFormatting>
  <conditionalFormatting sqref="F368">
    <cfRule type="expression" dxfId="1065" priority="1080">
      <formula>AP368="NO"</formula>
    </cfRule>
  </conditionalFormatting>
  <conditionalFormatting sqref="I368:J368">
    <cfRule type="expression" dxfId="1064" priority="1079">
      <formula>$AR368="NO"</formula>
    </cfRule>
  </conditionalFormatting>
  <conditionalFormatting sqref="K368">
    <cfRule type="expression" dxfId="1063" priority="1078">
      <formula>AND($AS368="NO",K368&lt;&gt;"No aplica")</formula>
    </cfRule>
  </conditionalFormatting>
  <conditionalFormatting sqref="E368">
    <cfRule type="expression" dxfId="1062" priority="1077">
      <formula>#REF!="NO"</formula>
    </cfRule>
  </conditionalFormatting>
  <conditionalFormatting sqref="E368">
    <cfRule type="expression" dxfId="1061" priority="1076">
      <formula>AO368="NO"</formula>
    </cfRule>
  </conditionalFormatting>
  <conditionalFormatting sqref="F368">
    <cfRule type="expression" dxfId="1060" priority="1075">
      <formula>AP368="NO"</formula>
    </cfRule>
  </conditionalFormatting>
  <conditionalFormatting sqref="E368">
    <cfRule type="expression" dxfId="1059" priority="1074">
      <formula>$AO368="NO"</formula>
    </cfRule>
  </conditionalFormatting>
  <conditionalFormatting sqref="F367">
    <cfRule type="expression" dxfId="1058" priority="1073">
      <formula>AP367="NO"</formula>
    </cfRule>
  </conditionalFormatting>
  <conditionalFormatting sqref="I367:J367">
    <cfRule type="expression" dxfId="1057" priority="1072">
      <formula>$AR367="NO"</formula>
    </cfRule>
  </conditionalFormatting>
  <conditionalFormatting sqref="K367">
    <cfRule type="expression" dxfId="1056" priority="1071">
      <formula>AND($AS367="NO",K367&lt;&gt;"No aplica")</formula>
    </cfRule>
  </conditionalFormatting>
  <conditionalFormatting sqref="E367">
    <cfRule type="expression" dxfId="1055" priority="1070">
      <formula>#REF!="NO"</formula>
    </cfRule>
  </conditionalFormatting>
  <conditionalFormatting sqref="E367">
    <cfRule type="expression" dxfId="1054" priority="1069">
      <formula>AO367="NO"</formula>
    </cfRule>
  </conditionalFormatting>
  <conditionalFormatting sqref="F367">
    <cfRule type="expression" dxfId="1053" priority="1068">
      <formula>AP367="NO"</formula>
    </cfRule>
  </conditionalFormatting>
  <conditionalFormatting sqref="E367">
    <cfRule type="expression" dxfId="1052" priority="1067">
      <formula>$AO367="NO"</formula>
    </cfRule>
  </conditionalFormatting>
  <conditionalFormatting sqref="E390:F390">
    <cfRule type="expression" dxfId="1051" priority="1066">
      <formula>AO390="NO"</formula>
    </cfRule>
  </conditionalFormatting>
  <conditionalFormatting sqref="I390:J390">
    <cfRule type="expression" dxfId="1050" priority="1065">
      <formula>$AR390="NO"</formula>
    </cfRule>
  </conditionalFormatting>
  <conditionalFormatting sqref="K390">
    <cfRule type="expression" dxfId="1049" priority="1064">
      <formula>AND($AS390="NO",K390&lt;&gt;"No aplica")</formula>
    </cfRule>
  </conditionalFormatting>
  <conditionalFormatting sqref="F390">
    <cfRule type="expression" dxfId="1048" priority="1063">
      <formula>AP390="NO"</formula>
    </cfRule>
  </conditionalFormatting>
  <conditionalFormatting sqref="E390">
    <cfRule type="expression" dxfId="1047" priority="1062">
      <formula>$AO390="NO"</formula>
    </cfRule>
  </conditionalFormatting>
  <conditionalFormatting sqref="E389:F389">
    <cfRule type="expression" dxfId="1046" priority="1061">
      <formula>AO389="NO"</formula>
    </cfRule>
  </conditionalFormatting>
  <conditionalFormatting sqref="I389:J389">
    <cfRule type="expression" dxfId="1045" priority="1060">
      <formula>$AR389="NO"</formula>
    </cfRule>
  </conditionalFormatting>
  <conditionalFormatting sqref="K389">
    <cfRule type="expression" dxfId="1044" priority="1059">
      <formula>AND($AS389="NO",K389&lt;&gt;"No aplica")</formula>
    </cfRule>
  </conditionalFormatting>
  <conditionalFormatting sqref="F389">
    <cfRule type="expression" dxfId="1043" priority="1058">
      <formula>AP389="NO"</formula>
    </cfRule>
  </conditionalFormatting>
  <conditionalFormatting sqref="E389">
    <cfRule type="expression" dxfId="1042" priority="1057">
      <formula>$AO389="NO"</formula>
    </cfRule>
  </conditionalFormatting>
  <conditionalFormatting sqref="E388:F388">
    <cfRule type="expression" dxfId="1041" priority="1056">
      <formula>AO388="NO"</formula>
    </cfRule>
  </conditionalFormatting>
  <conditionalFormatting sqref="I388:J388">
    <cfRule type="expression" dxfId="1040" priority="1055">
      <formula>$AR388="NO"</formula>
    </cfRule>
  </conditionalFormatting>
  <conditionalFormatting sqref="K388">
    <cfRule type="expression" dxfId="1039" priority="1054">
      <formula>AND($AS388="NO",K388&lt;&gt;"No aplica")</formula>
    </cfRule>
  </conditionalFormatting>
  <conditionalFormatting sqref="F388">
    <cfRule type="expression" dxfId="1038" priority="1053">
      <formula>AP388="NO"</formula>
    </cfRule>
  </conditionalFormatting>
  <conditionalFormatting sqref="E388">
    <cfRule type="expression" dxfId="1037" priority="1052">
      <formula>$AO388="NO"</formula>
    </cfRule>
  </conditionalFormatting>
  <conditionalFormatting sqref="E387:F387">
    <cfRule type="expression" dxfId="1036" priority="1051">
      <formula>AO387="NO"</formula>
    </cfRule>
  </conditionalFormatting>
  <conditionalFormatting sqref="I387:J387">
    <cfRule type="expression" dxfId="1035" priority="1050">
      <formula>$AR387="NO"</formula>
    </cfRule>
  </conditionalFormatting>
  <conditionalFormatting sqref="K387">
    <cfRule type="expression" dxfId="1034" priority="1049">
      <formula>AND($AS387="NO",K387&lt;&gt;"No aplica")</formula>
    </cfRule>
  </conditionalFormatting>
  <conditionalFormatting sqref="F387">
    <cfRule type="expression" dxfId="1033" priority="1048">
      <formula>AP387="NO"</formula>
    </cfRule>
  </conditionalFormatting>
  <conditionalFormatting sqref="E387">
    <cfRule type="expression" dxfId="1032" priority="1047">
      <formula>$AO387="NO"</formula>
    </cfRule>
  </conditionalFormatting>
  <conditionalFormatting sqref="E386:F386">
    <cfRule type="expression" dxfId="1031" priority="1046">
      <formula>AO386="NO"</formula>
    </cfRule>
  </conditionalFormatting>
  <conditionalFormatting sqref="I386:J386">
    <cfRule type="expression" dxfId="1030" priority="1045">
      <formula>$AR386="NO"</formula>
    </cfRule>
  </conditionalFormatting>
  <conditionalFormatting sqref="K386">
    <cfRule type="expression" dxfId="1029" priority="1044">
      <formula>AND($AS386="NO",K386&lt;&gt;"No aplica")</formula>
    </cfRule>
  </conditionalFormatting>
  <conditionalFormatting sqref="F386">
    <cfRule type="expression" dxfId="1028" priority="1043">
      <formula>AP386="NO"</formula>
    </cfRule>
  </conditionalFormatting>
  <conditionalFormatting sqref="E386">
    <cfRule type="expression" dxfId="1027" priority="1042">
      <formula>$AO386="NO"</formula>
    </cfRule>
  </conditionalFormatting>
  <conditionalFormatting sqref="E385:F385">
    <cfRule type="expression" dxfId="1026" priority="1041">
      <formula>AO385="NO"</formula>
    </cfRule>
  </conditionalFormatting>
  <conditionalFormatting sqref="I385:J385">
    <cfRule type="expression" dxfId="1025" priority="1040">
      <formula>$AR385="NO"</formula>
    </cfRule>
  </conditionalFormatting>
  <conditionalFormatting sqref="K385">
    <cfRule type="expression" dxfId="1024" priority="1039">
      <formula>AND($AS385="NO",K385&lt;&gt;"No aplica")</formula>
    </cfRule>
  </conditionalFormatting>
  <conditionalFormatting sqref="F385">
    <cfRule type="expression" dxfId="1023" priority="1038">
      <formula>AP385="NO"</formula>
    </cfRule>
  </conditionalFormatting>
  <conditionalFormatting sqref="E385">
    <cfRule type="expression" dxfId="1022" priority="1037">
      <formula>$AO385="NO"</formula>
    </cfRule>
  </conditionalFormatting>
  <conditionalFormatting sqref="E500:F500">
    <cfRule type="expression" dxfId="1021" priority="1036">
      <formula>AO500="NO"</formula>
    </cfRule>
  </conditionalFormatting>
  <conditionalFormatting sqref="I500:J500">
    <cfRule type="expression" dxfId="1020" priority="1035">
      <formula>$AR500="NO"</formula>
    </cfRule>
  </conditionalFormatting>
  <conditionalFormatting sqref="K500">
    <cfRule type="expression" dxfId="1019" priority="1034">
      <formula>AND($AS500="NO",K500&lt;&gt;"No aplica")</formula>
    </cfRule>
  </conditionalFormatting>
  <conditionalFormatting sqref="F500">
    <cfRule type="expression" dxfId="1018" priority="1033">
      <formula>AP500="NO"</formula>
    </cfRule>
  </conditionalFormatting>
  <conditionalFormatting sqref="E500">
    <cfRule type="expression" dxfId="1017" priority="1032">
      <formula>$AO500="NO"</formula>
    </cfRule>
  </conditionalFormatting>
  <conditionalFormatting sqref="E406:F406">
    <cfRule type="expression" dxfId="1016" priority="1031">
      <formula>AO406="NO"</formula>
    </cfRule>
  </conditionalFormatting>
  <conditionalFormatting sqref="I406:J406">
    <cfRule type="expression" dxfId="1015" priority="1030">
      <formula>$AR406="NO"</formula>
    </cfRule>
  </conditionalFormatting>
  <conditionalFormatting sqref="K406">
    <cfRule type="expression" dxfId="1014" priority="1029">
      <formula>AND($AS406="NO",K406&lt;&gt;"No aplica")</formula>
    </cfRule>
  </conditionalFormatting>
  <conditionalFormatting sqref="F406">
    <cfRule type="expression" dxfId="1013" priority="1028">
      <formula>AP406="NO"</formula>
    </cfRule>
  </conditionalFormatting>
  <conditionalFormatting sqref="E406">
    <cfRule type="expression" dxfId="1012" priority="1027">
      <formula>$AO406="NO"</formula>
    </cfRule>
  </conditionalFormatting>
  <conditionalFormatting sqref="E405:F405">
    <cfRule type="expression" dxfId="1011" priority="1026">
      <formula>AO405="NO"</formula>
    </cfRule>
  </conditionalFormatting>
  <conditionalFormatting sqref="I405:J405">
    <cfRule type="expression" dxfId="1010" priority="1025">
      <formula>$AR405="NO"</formula>
    </cfRule>
  </conditionalFormatting>
  <conditionalFormatting sqref="K405">
    <cfRule type="expression" dxfId="1009" priority="1024">
      <formula>AND($AS405="NO",K405&lt;&gt;"No aplica")</formula>
    </cfRule>
  </conditionalFormatting>
  <conditionalFormatting sqref="F405">
    <cfRule type="expression" dxfId="1008" priority="1023">
      <formula>AP405="NO"</formula>
    </cfRule>
  </conditionalFormatting>
  <conditionalFormatting sqref="E405">
    <cfRule type="expression" dxfId="1007" priority="1022">
      <formula>$AO405="NO"</formula>
    </cfRule>
  </conditionalFormatting>
  <conditionalFormatting sqref="E404:F404">
    <cfRule type="expression" dxfId="1006" priority="1021">
      <formula>AO404="NO"</formula>
    </cfRule>
  </conditionalFormatting>
  <conditionalFormatting sqref="I404:J404">
    <cfRule type="expression" dxfId="1005" priority="1020">
      <formula>$AR404="NO"</formula>
    </cfRule>
  </conditionalFormatting>
  <conditionalFormatting sqref="K404">
    <cfRule type="expression" dxfId="1004" priority="1019">
      <formula>AND($AS404="NO",K404&lt;&gt;"No aplica")</formula>
    </cfRule>
  </conditionalFormatting>
  <conditionalFormatting sqref="F404">
    <cfRule type="expression" dxfId="1003" priority="1018">
      <formula>AP404="NO"</formula>
    </cfRule>
  </conditionalFormatting>
  <conditionalFormatting sqref="E404">
    <cfRule type="expression" dxfId="1002" priority="1017">
      <formula>$AO404="NO"</formula>
    </cfRule>
  </conditionalFormatting>
  <conditionalFormatting sqref="E403:F403">
    <cfRule type="expression" dxfId="1001" priority="1016">
      <formula>AO403="NO"</formula>
    </cfRule>
  </conditionalFormatting>
  <conditionalFormatting sqref="I403:J403">
    <cfRule type="expression" dxfId="1000" priority="1015">
      <formula>$AR403="NO"</formula>
    </cfRule>
  </conditionalFormatting>
  <conditionalFormatting sqref="K403">
    <cfRule type="expression" dxfId="999" priority="1014">
      <formula>AND($AS403="NO",K403&lt;&gt;"No aplica")</formula>
    </cfRule>
  </conditionalFormatting>
  <conditionalFormatting sqref="F403">
    <cfRule type="expression" dxfId="998" priority="1013">
      <formula>AP403="NO"</formula>
    </cfRule>
  </conditionalFormatting>
  <conditionalFormatting sqref="E403">
    <cfRule type="expression" dxfId="997" priority="1012">
      <formula>$AO403="NO"</formula>
    </cfRule>
  </conditionalFormatting>
  <conditionalFormatting sqref="E402:F402">
    <cfRule type="expression" dxfId="996" priority="1011">
      <formula>AO402="NO"</formula>
    </cfRule>
  </conditionalFormatting>
  <conditionalFormatting sqref="I402:J402">
    <cfRule type="expression" dxfId="995" priority="1010">
      <formula>$AR402="NO"</formula>
    </cfRule>
  </conditionalFormatting>
  <conditionalFormatting sqref="K402">
    <cfRule type="expression" dxfId="994" priority="1009">
      <formula>AND($AS402="NO",K402&lt;&gt;"No aplica")</formula>
    </cfRule>
  </conditionalFormatting>
  <conditionalFormatting sqref="F402">
    <cfRule type="expression" dxfId="993" priority="1008">
      <formula>AP402="NO"</formula>
    </cfRule>
  </conditionalFormatting>
  <conditionalFormatting sqref="E402">
    <cfRule type="expression" dxfId="992" priority="1007">
      <formula>$AO402="NO"</formula>
    </cfRule>
  </conditionalFormatting>
  <conditionalFormatting sqref="E401:F401">
    <cfRule type="expression" dxfId="991" priority="1006">
      <formula>AO401="NO"</formula>
    </cfRule>
  </conditionalFormatting>
  <conditionalFormatting sqref="I401:J401">
    <cfRule type="expression" dxfId="990" priority="1005">
      <formula>$AR401="NO"</formula>
    </cfRule>
  </conditionalFormatting>
  <conditionalFormatting sqref="K401">
    <cfRule type="expression" dxfId="989" priority="1004">
      <formula>AND($AS401="NO",K401&lt;&gt;"No aplica")</formula>
    </cfRule>
  </conditionalFormatting>
  <conditionalFormatting sqref="F401">
    <cfRule type="expression" dxfId="988" priority="1003">
      <formula>AP401="NO"</formula>
    </cfRule>
  </conditionalFormatting>
  <conditionalFormatting sqref="E401">
    <cfRule type="expression" dxfId="987" priority="1002">
      <formula>$AO401="NO"</formula>
    </cfRule>
  </conditionalFormatting>
  <conditionalFormatting sqref="E400:F400">
    <cfRule type="expression" dxfId="986" priority="1001">
      <formula>AO400="NO"</formula>
    </cfRule>
  </conditionalFormatting>
  <conditionalFormatting sqref="I400:J400">
    <cfRule type="expression" dxfId="985" priority="1000">
      <formula>$AR400="NO"</formula>
    </cfRule>
  </conditionalFormatting>
  <conditionalFormatting sqref="K400">
    <cfRule type="expression" dxfId="984" priority="999">
      <formula>AND($AS400="NO",K400&lt;&gt;"No aplica")</formula>
    </cfRule>
  </conditionalFormatting>
  <conditionalFormatting sqref="F400">
    <cfRule type="expression" dxfId="983" priority="998">
      <formula>AP400="NO"</formula>
    </cfRule>
  </conditionalFormatting>
  <conditionalFormatting sqref="E400">
    <cfRule type="expression" dxfId="982" priority="997">
      <formula>$AO400="NO"</formula>
    </cfRule>
  </conditionalFormatting>
  <conditionalFormatting sqref="E399:F399">
    <cfRule type="expression" dxfId="981" priority="996">
      <formula>AO399="NO"</formula>
    </cfRule>
  </conditionalFormatting>
  <conditionalFormatting sqref="I399:J399">
    <cfRule type="expression" dxfId="980" priority="995">
      <formula>$AR399="NO"</formula>
    </cfRule>
  </conditionalFormatting>
  <conditionalFormatting sqref="K399">
    <cfRule type="expression" dxfId="979" priority="994">
      <formula>AND($AS399="NO",K399&lt;&gt;"No aplica")</formula>
    </cfRule>
  </conditionalFormatting>
  <conditionalFormatting sqref="F399">
    <cfRule type="expression" dxfId="978" priority="993">
      <formula>AP399="NO"</formula>
    </cfRule>
  </conditionalFormatting>
  <conditionalFormatting sqref="E399">
    <cfRule type="expression" dxfId="977" priority="992">
      <formula>$AO399="NO"</formula>
    </cfRule>
  </conditionalFormatting>
  <conditionalFormatting sqref="E398:F398">
    <cfRule type="expression" dxfId="976" priority="991">
      <formula>AO398="NO"</formula>
    </cfRule>
  </conditionalFormatting>
  <conditionalFormatting sqref="I398:J398">
    <cfRule type="expression" dxfId="975" priority="990">
      <formula>$AR398="NO"</formula>
    </cfRule>
  </conditionalFormatting>
  <conditionalFormatting sqref="K398">
    <cfRule type="expression" dxfId="974" priority="989">
      <formula>AND($AS398="NO",K398&lt;&gt;"No aplica")</formula>
    </cfRule>
  </conditionalFormatting>
  <conditionalFormatting sqref="F398">
    <cfRule type="expression" dxfId="973" priority="988">
      <formula>AP398="NO"</formula>
    </cfRule>
  </conditionalFormatting>
  <conditionalFormatting sqref="E398">
    <cfRule type="expression" dxfId="972" priority="987">
      <formula>$AO398="NO"</formula>
    </cfRule>
  </conditionalFormatting>
  <conditionalFormatting sqref="E397:F397">
    <cfRule type="expression" dxfId="971" priority="986">
      <formula>AO397="NO"</formula>
    </cfRule>
  </conditionalFormatting>
  <conditionalFormatting sqref="I397:J397">
    <cfRule type="expression" dxfId="970" priority="985">
      <formula>$AR397="NO"</formula>
    </cfRule>
  </conditionalFormatting>
  <conditionalFormatting sqref="K397">
    <cfRule type="expression" dxfId="969" priority="984">
      <formula>AND($AS397="NO",K397&lt;&gt;"No aplica")</formula>
    </cfRule>
  </conditionalFormatting>
  <conditionalFormatting sqref="F397">
    <cfRule type="expression" dxfId="968" priority="983">
      <formula>AP397="NO"</formula>
    </cfRule>
  </conditionalFormatting>
  <conditionalFormatting sqref="E397">
    <cfRule type="expression" dxfId="967" priority="982">
      <formula>$AO397="NO"</formula>
    </cfRule>
  </conditionalFormatting>
  <conditionalFormatting sqref="E396:F396">
    <cfRule type="expression" dxfId="966" priority="981">
      <formula>AO396="NO"</formula>
    </cfRule>
  </conditionalFormatting>
  <conditionalFormatting sqref="I396:J396">
    <cfRule type="expression" dxfId="965" priority="980">
      <formula>$AR396="NO"</formula>
    </cfRule>
  </conditionalFormatting>
  <conditionalFormatting sqref="K396">
    <cfRule type="expression" dxfId="964" priority="979">
      <formula>AND($AS396="NO",K396&lt;&gt;"No aplica")</formula>
    </cfRule>
  </conditionalFormatting>
  <conditionalFormatting sqref="F396">
    <cfRule type="expression" dxfId="963" priority="978">
      <formula>AP396="NO"</formula>
    </cfRule>
  </conditionalFormatting>
  <conditionalFormatting sqref="E396">
    <cfRule type="expression" dxfId="962" priority="977">
      <formula>$AO396="NO"</formula>
    </cfRule>
  </conditionalFormatting>
  <conditionalFormatting sqref="E395:F395">
    <cfRule type="expression" dxfId="961" priority="976">
      <formula>AO395="NO"</formula>
    </cfRule>
  </conditionalFormatting>
  <conditionalFormatting sqref="I395:J395">
    <cfRule type="expression" dxfId="960" priority="975">
      <formula>$AR395="NO"</formula>
    </cfRule>
  </conditionalFormatting>
  <conditionalFormatting sqref="K395">
    <cfRule type="expression" dxfId="959" priority="974">
      <formula>AND($AS395="NO",K395&lt;&gt;"No aplica")</formula>
    </cfRule>
  </conditionalFormatting>
  <conditionalFormatting sqref="F395">
    <cfRule type="expression" dxfId="958" priority="973">
      <formula>AP395="NO"</formula>
    </cfRule>
  </conditionalFormatting>
  <conditionalFormatting sqref="E395">
    <cfRule type="expression" dxfId="957" priority="972">
      <formula>$AO395="NO"</formula>
    </cfRule>
  </conditionalFormatting>
  <conditionalFormatting sqref="E394:F394">
    <cfRule type="expression" dxfId="956" priority="971">
      <formula>AO394="NO"</formula>
    </cfRule>
  </conditionalFormatting>
  <conditionalFormatting sqref="I394:J394">
    <cfRule type="expression" dxfId="955" priority="970">
      <formula>$AR394="NO"</formula>
    </cfRule>
  </conditionalFormatting>
  <conditionalFormatting sqref="K394">
    <cfRule type="expression" dxfId="954" priority="969">
      <formula>AND($AS394="NO",K394&lt;&gt;"No aplica")</formula>
    </cfRule>
  </conditionalFormatting>
  <conditionalFormatting sqref="F394">
    <cfRule type="expression" dxfId="953" priority="968">
      <formula>AP394="NO"</formula>
    </cfRule>
  </conditionalFormatting>
  <conditionalFormatting sqref="E394">
    <cfRule type="expression" dxfId="952" priority="967">
      <formula>$AO394="NO"</formula>
    </cfRule>
  </conditionalFormatting>
  <conditionalFormatting sqref="E393:F393">
    <cfRule type="expression" dxfId="951" priority="966">
      <formula>AO393="NO"</formula>
    </cfRule>
  </conditionalFormatting>
  <conditionalFormatting sqref="I393:J393">
    <cfRule type="expression" dxfId="950" priority="965">
      <formula>$AR393="NO"</formula>
    </cfRule>
  </conditionalFormatting>
  <conditionalFormatting sqref="K393">
    <cfRule type="expression" dxfId="949" priority="964">
      <formula>AND($AS393="NO",K393&lt;&gt;"No aplica")</formula>
    </cfRule>
  </conditionalFormatting>
  <conditionalFormatting sqref="F393">
    <cfRule type="expression" dxfId="948" priority="963">
      <formula>AP393="NO"</formula>
    </cfRule>
  </conditionalFormatting>
  <conditionalFormatting sqref="E393">
    <cfRule type="expression" dxfId="947" priority="962">
      <formula>$AO393="NO"</formula>
    </cfRule>
  </conditionalFormatting>
  <conditionalFormatting sqref="E392:F392">
    <cfRule type="expression" dxfId="946" priority="961">
      <formula>AO392="NO"</formula>
    </cfRule>
  </conditionalFormatting>
  <conditionalFormatting sqref="I392:J392">
    <cfRule type="expression" dxfId="945" priority="960">
      <formula>$AR392="NO"</formula>
    </cfRule>
  </conditionalFormatting>
  <conditionalFormatting sqref="K392">
    <cfRule type="expression" dxfId="944" priority="959">
      <formula>AND($AS392="NO",K392&lt;&gt;"No aplica")</formula>
    </cfRule>
  </conditionalFormatting>
  <conditionalFormatting sqref="F392">
    <cfRule type="expression" dxfId="943" priority="958">
      <formula>AP392="NO"</formula>
    </cfRule>
  </conditionalFormatting>
  <conditionalFormatting sqref="E392">
    <cfRule type="expression" dxfId="942" priority="957">
      <formula>$AO392="NO"</formula>
    </cfRule>
  </conditionalFormatting>
  <conditionalFormatting sqref="E391:F391">
    <cfRule type="expression" dxfId="941" priority="956">
      <formula>AO391="NO"</formula>
    </cfRule>
  </conditionalFormatting>
  <conditionalFormatting sqref="I391:J391">
    <cfRule type="expression" dxfId="940" priority="955">
      <formula>$AR391="NO"</formula>
    </cfRule>
  </conditionalFormatting>
  <conditionalFormatting sqref="K391">
    <cfRule type="expression" dxfId="939" priority="954">
      <formula>AND($AS391="NO",K391&lt;&gt;"No aplica")</formula>
    </cfRule>
  </conditionalFormatting>
  <conditionalFormatting sqref="F391">
    <cfRule type="expression" dxfId="938" priority="953">
      <formula>AP391="NO"</formula>
    </cfRule>
  </conditionalFormatting>
  <conditionalFormatting sqref="E391">
    <cfRule type="expression" dxfId="937" priority="952">
      <formula>$AO391="NO"</formula>
    </cfRule>
  </conditionalFormatting>
  <conditionalFormatting sqref="E428:F428">
    <cfRule type="expression" dxfId="936" priority="951">
      <formula>AO428="NO"</formula>
    </cfRule>
  </conditionalFormatting>
  <conditionalFormatting sqref="I428:J428">
    <cfRule type="expression" dxfId="935" priority="950">
      <formula>$AR428="NO"</formula>
    </cfRule>
  </conditionalFormatting>
  <conditionalFormatting sqref="K428">
    <cfRule type="expression" dxfId="934" priority="949">
      <formula>AND($AS428="NO",K428&lt;&gt;"No aplica")</formula>
    </cfRule>
  </conditionalFormatting>
  <conditionalFormatting sqref="F428">
    <cfRule type="expression" dxfId="933" priority="948">
      <formula>AP428="NO"</formula>
    </cfRule>
  </conditionalFormatting>
  <conditionalFormatting sqref="E428">
    <cfRule type="expression" dxfId="932" priority="947">
      <formula>$AO428="NO"</formula>
    </cfRule>
  </conditionalFormatting>
  <conditionalFormatting sqref="E427:F427">
    <cfRule type="expression" dxfId="931" priority="946">
      <formula>AO427="NO"</formula>
    </cfRule>
  </conditionalFormatting>
  <conditionalFormatting sqref="I427:J427">
    <cfRule type="expression" dxfId="930" priority="945">
      <formula>$AR427="NO"</formula>
    </cfRule>
  </conditionalFormatting>
  <conditionalFormatting sqref="K427">
    <cfRule type="expression" dxfId="929" priority="944">
      <formula>AND($AS427="NO",K427&lt;&gt;"No aplica")</formula>
    </cfRule>
  </conditionalFormatting>
  <conditionalFormatting sqref="F427">
    <cfRule type="expression" dxfId="928" priority="943">
      <formula>AP427="NO"</formula>
    </cfRule>
  </conditionalFormatting>
  <conditionalFormatting sqref="E427">
    <cfRule type="expression" dxfId="927" priority="942">
      <formula>$AO427="NO"</formula>
    </cfRule>
  </conditionalFormatting>
  <conditionalFormatting sqref="E426:F426">
    <cfRule type="expression" dxfId="926" priority="941">
      <formula>AO426="NO"</formula>
    </cfRule>
  </conditionalFormatting>
  <conditionalFormatting sqref="I426:J426">
    <cfRule type="expression" dxfId="925" priority="940">
      <formula>$AR426="NO"</formula>
    </cfRule>
  </conditionalFormatting>
  <conditionalFormatting sqref="K426">
    <cfRule type="expression" dxfId="924" priority="939">
      <formula>AND($AS426="NO",K426&lt;&gt;"No aplica")</formula>
    </cfRule>
  </conditionalFormatting>
  <conditionalFormatting sqref="F426">
    <cfRule type="expression" dxfId="923" priority="938">
      <formula>AP426="NO"</formula>
    </cfRule>
  </conditionalFormatting>
  <conditionalFormatting sqref="E426">
    <cfRule type="expression" dxfId="922" priority="937">
      <formula>$AO426="NO"</formula>
    </cfRule>
  </conditionalFormatting>
  <conditionalFormatting sqref="E425:F425">
    <cfRule type="expression" dxfId="921" priority="936">
      <formula>AO425="NO"</formula>
    </cfRule>
  </conditionalFormatting>
  <conditionalFormatting sqref="I425:J425">
    <cfRule type="expression" dxfId="920" priority="935">
      <formula>$AR425="NO"</formula>
    </cfRule>
  </conditionalFormatting>
  <conditionalFormatting sqref="K425">
    <cfRule type="expression" dxfId="919" priority="934">
      <formula>AND($AS425="NO",K425&lt;&gt;"No aplica")</formula>
    </cfRule>
  </conditionalFormatting>
  <conditionalFormatting sqref="F425">
    <cfRule type="expression" dxfId="918" priority="933">
      <formula>AP425="NO"</formula>
    </cfRule>
  </conditionalFormatting>
  <conditionalFormatting sqref="E425">
    <cfRule type="expression" dxfId="917" priority="932">
      <formula>$AO425="NO"</formula>
    </cfRule>
  </conditionalFormatting>
  <conditionalFormatting sqref="E424:F424">
    <cfRule type="expression" dxfId="916" priority="931">
      <formula>AO424="NO"</formula>
    </cfRule>
  </conditionalFormatting>
  <conditionalFormatting sqref="I424:J424">
    <cfRule type="expression" dxfId="915" priority="930">
      <formula>$AR424="NO"</formula>
    </cfRule>
  </conditionalFormatting>
  <conditionalFormatting sqref="K424">
    <cfRule type="expression" dxfId="914" priority="929">
      <formula>AND($AS424="NO",K424&lt;&gt;"No aplica")</formula>
    </cfRule>
  </conditionalFormatting>
  <conditionalFormatting sqref="F424">
    <cfRule type="expression" dxfId="913" priority="928">
      <formula>AP424="NO"</formula>
    </cfRule>
  </conditionalFormatting>
  <conditionalFormatting sqref="E424">
    <cfRule type="expression" dxfId="912" priority="927">
      <formula>$AO424="NO"</formula>
    </cfRule>
  </conditionalFormatting>
  <conditionalFormatting sqref="E423:F423">
    <cfRule type="expression" dxfId="911" priority="926">
      <formula>AO423="NO"</formula>
    </cfRule>
  </conditionalFormatting>
  <conditionalFormatting sqref="I423:J423">
    <cfRule type="expression" dxfId="910" priority="925">
      <formula>$AR423="NO"</formula>
    </cfRule>
  </conditionalFormatting>
  <conditionalFormatting sqref="K423">
    <cfRule type="expression" dxfId="909" priority="924">
      <formula>AND($AS423="NO",K423&lt;&gt;"No aplica")</formula>
    </cfRule>
  </conditionalFormatting>
  <conditionalFormatting sqref="F423">
    <cfRule type="expression" dxfId="908" priority="923">
      <formula>AP423="NO"</formula>
    </cfRule>
  </conditionalFormatting>
  <conditionalFormatting sqref="E423">
    <cfRule type="expression" dxfId="907" priority="922">
      <formula>$AO423="NO"</formula>
    </cfRule>
  </conditionalFormatting>
  <conditionalFormatting sqref="E422:F422">
    <cfRule type="expression" dxfId="906" priority="921">
      <formula>AO422="NO"</formula>
    </cfRule>
  </conditionalFormatting>
  <conditionalFormatting sqref="I422:J422">
    <cfRule type="expression" dxfId="905" priority="920">
      <formula>$AR422="NO"</formula>
    </cfRule>
  </conditionalFormatting>
  <conditionalFormatting sqref="K422">
    <cfRule type="expression" dxfId="904" priority="919">
      <formula>AND($AS422="NO",K422&lt;&gt;"No aplica")</formula>
    </cfRule>
  </conditionalFormatting>
  <conditionalFormatting sqref="F422">
    <cfRule type="expression" dxfId="903" priority="918">
      <formula>AP422="NO"</formula>
    </cfRule>
  </conditionalFormatting>
  <conditionalFormatting sqref="E422">
    <cfRule type="expression" dxfId="902" priority="917">
      <formula>$AO422="NO"</formula>
    </cfRule>
  </conditionalFormatting>
  <conditionalFormatting sqref="E421:F421">
    <cfRule type="expression" dxfId="901" priority="916">
      <formula>AO421="NO"</formula>
    </cfRule>
  </conditionalFormatting>
  <conditionalFormatting sqref="I421:J421">
    <cfRule type="expression" dxfId="900" priority="915">
      <formula>$AR421="NO"</formula>
    </cfRule>
  </conditionalFormatting>
  <conditionalFormatting sqref="K421">
    <cfRule type="expression" dxfId="899" priority="914">
      <formula>AND($AS421="NO",K421&lt;&gt;"No aplica")</formula>
    </cfRule>
  </conditionalFormatting>
  <conditionalFormatting sqref="F421">
    <cfRule type="expression" dxfId="898" priority="913">
      <formula>AP421="NO"</formula>
    </cfRule>
  </conditionalFormatting>
  <conditionalFormatting sqref="E421">
    <cfRule type="expression" dxfId="897" priority="912">
      <formula>$AO421="NO"</formula>
    </cfRule>
  </conditionalFormatting>
  <conditionalFormatting sqref="E420:F420">
    <cfRule type="expression" dxfId="896" priority="911">
      <formula>AO420="NO"</formula>
    </cfRule>
  </conditionalFormatting>
  <conditionalFormatting sqref="I420:J420">
    <cfRule type="expression" dxfId="895" priority="910">
      <formula>$AR420="NO"</formula>
    </cfRule>
  </conditionalFormatting>
  <conditionalFormatting sqref="K420">
    <cfRule type="expression" dxfId="894" priority="909">
      <formula>AND($AS420="NO",K420&lt;&gt;"No aplica")</formula>
    </cfRule>
  </conditionalFormatting>
  <conditionalFormatting sqref="F420">
    <cfRule type="expression" dxfId="893" priority="908">
      <formula>AP420="NO"</formula>
    </cfRule>
  </conditionalFormatting>
  <conditionalFormatting sqref="E420">
    <cfRule type="expression" dxfId="892" priority="907">
      <formula>$AO420="NO"</formula>
    </cfRule>
  </conditionalFormatting>
  <conditionalFormatting sqref="E419:F419">
    <cfRule type="expression" dxfId="891" priority="906">
      <formula>AO419="NO"</formula>
    </cfRule>
  </conditionalFormatting>
  <conditionalFormatting sqref="I419:J419">
    <cfRule type="expression" dxfId="890" priority="905">
      <formula>$AR419="NO"</formula>
    </cfRule>
  </conditionalFormatting>
  <conditionalFormatting sqref="K419">
    <cfRule type="expression" dxfId="889" priority="904">
      <formula>AND($AS419="NO",K419&lt;&gt;"No aplica")</formula>
    </cfRule>
  </conditionalFormatting>
  <conditionalFormatting sqref="F419">
    <cfRule type="expression" dxfId="888" priority="903">
      <formula>AP419="NO"</formula>
    </cfRule>
  </conditionalFormatting>
  <conditionalFormatting sqref="E419">
    <cfRule type="expression" dxfId="887" priority="902">
      <formula>$AO419="NO"</formula>
    </cfRule>
  </conditionalFormatting>
  <conditionalFormatting sqref="E418:F418">
    <cfRule type="expression" dxfId="886" priority="901">
      <formula>AO418="NO"</formula>
    </cfRule>
  </conditionalFormatting>
  <conditionalFormatting sqref="I418:J418">
    <cfRule type="expression" dxfId="885" priority="900">
      <formula>$AR418="NO"</formula>
    </cfRule>
  </conditionalFormatting>
  <conditionalFormatting sqref="K418">
    <cfRule type="expression" dxfId="884" priority="899">
      <formula>AND($AS418="NO",K418&lt;&gt;"No aplica")</formula>
    </cfRule>
  </conditionalFormatting>
  <conditionalFormatting sqref="F418">
    <cfRule type="expression" dxfId="883" priority="898">
      <formula>AP418="NO"</formula>
    </cfRule>
  </conditionalFormatting>
  <conditionalFormatting sqref="E418">
    <cfRule type="expression" dxfId="882" priority="897">
      <formula>$AO418="NO"</formula>
    </cfRule>
  </conditionalFormatting>
  <conditionalFormatting sqref="E417:F417">
    <cfRule type="expression" dxfId="881" priority="896">
      <formula>AO417="NO"</formula>
    </cfRule>
  </conditionalFormatting>
  <conditionalFormatting sqref="I417:J417">
    <cfRule type="expression" dxfId="880" priority="895">
      <formula>$AR417="NO"</formula>
    </cfRule>
  </conditionalFormatting>
  <conditionalFormatting sqref="K417">
    <cfRule type="expression" dxfId="879" priority="894">
      <formula>AND($AS417="NO",K417&lt;&gt;"No aplica")</formula>
    </cfRule>
  </conditionalFormatting>
  <conditionalFormatting sqref="F417">
    <cfRule type="expression" dxfId="878" priority="893">
      <formula>AP417="NO"</formula>
    </cfRule>
  </conditionalFormatting>
  <conditionalFormatting sqref="E417">
    <cfRule type="expression" dxfId="877" priority="892">
      <formula>$AO417="NO"</formula>
    </cfRule>
  </conditionalFormatting>
  <conditionalFormatting sqref="E416:F416">
    <cfRule type="expression" dxfId="876" priority="891">
      <formula>AO416="NO"</formula>
    </cfRule>
  </conditionalFormatting>
  <conditionalFormatting sqref="I416:J416">
    <cfRule type="expression" dxfId="875" priority="890">
      <formula>$AR416="NO"</formula>
    </cfRule>
  </conditionalFormatting>
  <conditionalFormatting sqref="K416">
    <cfRule type="expression" dxfId="874" priority="889">
      <formula>AND($AS416="NO",K416&lt;&gt;"No aplica")</formula>
    </cfRule>
  </conditionalFormatting>
  <conditionalFormatting sqref="F416">
    <cfRule type="expression" dxfId="873" priority="888">
      <formula>AP416="NO"</formula>
    </cfRule>
  </conditionalFormatting>
  <conditionalFormatting sqref="E416">
    <cfRule type="expression" dxfId="872" priority="887">
      <formula>$AO416="NO"</formula>
    </cfRule>
  </conditionalFormatting>
  <conditionalFormatting sqref="E415:F415">
    <cfRule type="expression" dxfId="871" priority="886">
      <formula>AO415="NO"</formula>
    </cfRule>
  </conditionalFormatting>
  <conditionalFormatting sqref="I415:J415">
    <cfRule type="expression" dxfId="870" priority="885">
      <formula>$AR415="NO"</formula>
    </cfRule>
  </conditionalFormatting>
  <conditionalFormatting sqref="K415">
    <cfRule type="expression" dxfId="869" priority="884">
      <formula>AND($AS415="NO",K415&lt;&gt;"No aplica")</formula>
    </cfRule>
  </conditionalFormatting>
  <conditionalFormatting sqref="F415">
    <cfRule type="expression" dxfId="868" priority="883">
      <formula>AP415="NO"</formula>
    </cfRule>
  </conditionalFormatting>
  <conditionalFormatting sqref="E415">
    <cfRule type="expression" dxfId="867" priority="882">
      <formula>$AO415="NO"</formula>
    </cfRule>
  </conditionalFormatting>
  <conditionalFormatting sqref="E414:F414">
    <cfRule type="expression" dxfId="866" priority="881">
      <formula>AO414="NO"</formula>
    </cfRule>
  </conditionalFormatting>
  <conditionalFormatting sqref="I414:J414">
    <cfRule type="expression" dxfId="865" priority="880">
      <formula>$AR414="NO"</formula>
    </cfRule>
  </conditionalFormatting>
  <conditionalFormatting sqref="K414">
    <cfRule type="expression" dxfId="864" priority="879">
      <formula>AND($AS414="NO",K414&lt;&gt;"No aplica")</formula>
    </cfRule>
  </conditionalFormatting>
  <conditionalFormatting sqref="F414">
    <cfRule type="expression" dxfId="863" priority="878">
      <formula>AP414="NO"</formula>
    </cfRule>
  </conditionalFormatting>
  <conditionalFormatting sqref="E414">
    <cfRule type="expression" dxfId="862" priority="877">
      <formula>$AO414="NO"</formula>
    </cfRule>
  </conditionalFormatting>
  <conditionalFormatting sqref="E413:F413">
    <cfRule type="expression" dxfId="861" priority="876">
      <formula>AO413="NO"</formula>
    </cfRule>
  </conditionalFormatting>
  <conditionalFormatting sqref="I413:J413">
    <cfRule type="expression" dxfId="860" priority="875">
      <formula>$AR413="NO"</formula>
    </cfRule>
  </conditionalFormatting>
  <conditionalFormatting sqref="K413">
    <cfRule type="expression" dxfId="859" priority="874">
      <formula>AND($AS413="NO",K413&lt;&gt;"No aplica")</formula>
    </cfRule>
  </conditionalFormatting>
  <conditionalFormatting sqref="F413">
    <cfRule type="expression" dxfId="858" priority="873">
      <formula>AP413="NO"</formula>
    </cfRule>
  </conditionalFormatting>
  <conditionalFormatting sqref="E413">
    <cfRule type="expression" dxfId="857" priority="872">
      <formula>$AO413="NO"</formula>
    </cfRule>
  </conditionalFormatting>
  <conditionalFormatting sqref="E412:F412">
    <cfRule type="expression" dxfId="856" priority="871">
      <formula>AO412="NO"</formula>
    </cfRule>
  </conditionalFormatting>
  <conditionalFormatting sqref="I412:J412">
    <cfRule type="expression" dxfId="855" priority="870">
      <formula>$AR412="NO"</formula>
    </cfRule>
  </conditionalFormatting>
  <conditionalFormatting sqref="K412">
    <cfRule type="expression" dxfId="854" priority="869">
      <formula>AND($AS412="NO",K412&lt;&gt;"No aplica")</formula>
    </cfRule>
  </conditionalFormatting>
  <conditionalFormatting sqref="F412">
    <cfRule type="expression" dxfId="853" priority="868">
      <formula>AP412="NO"</formula>
    </cfRule>
  </conditionalFormatting>
  <conditionalFormatting sqref="E412">
    <cfRule type="expression" dxfId="852" priority="867">
      <formula>$AO412="NO"</formula>
    </cfRule>
  </conditionalFormatting>
  <conditionalFormatting sqref="E411:F411">
    <cfRule type="expression" dxfId="851" priority="866">
      <formula>AO411="NO"</formula>
    </cfRule>
  </conditionalFormatting>
  <conditionalFormatting sqref="I411:J411">
    <cfRule type="expression" dxfId="850" priority="865">
      <formula>$AR411="NO"</formula>
    </cfRule>
  </conditionalFormatting>
  <conditionalFormatting sqref="K411">
    <cfRule type="expression" dxfId="849" priority="864">
      <formula>AND($AS411="NO",K411&lt;&gt;"No aplica")</formula>
    </cfRule>
  </conditionalFormatting>
  <conditionalFormatting sqref="F411">
    <cfRule type="expression" dxfId="848" priority="863">
      <formula>AP411="NO"</formula>
    </cfRule>
  </conditionalFormatting>
  <conditionalFormatting sqref="E411">
    <cfRule type="expression" dxfId="847" priority="862">
      <formula>$AO411="NO"</formula>
    </cfRule>
  </conditionalFormatting>
  <conditionalFormatting sqref="E410:F410">
    <cfRule type="expression" dxfId="846" priority="861">
      <formula>AO410="NO"</formula>
    </cfRule>
  </conditionalFormatting>
  <conditionalFormatting sqref="I410:J410">
    <cfRule type="expression" dxfId="845" priority="860">
      <formula>$AR410="NO"</formula>
    </cfRule>
  </conditionalFormatting>
  <conditionalFormatting sqref="K410">
    <cfRule type="expression" dxfId="844" priority="859">
      <formula>AND($AS410="NO",K410&lt;&gt;"No aplica")</formula>
    </cfRule>
  </conditionalFormatting>
  <conditionalFormatting sqref="F410">
    <cfRule type="expression" dxfId="843" priority="858">
      <formula>AP410="NO"</formula>
    </cfRule>
  </conditionalFormatting>
  <conditionalFormatting sqref="E410">
    <cfRule type="expression" dxfId="842" priority="857">
      <formula>$AO410="NO"</formula>
    </cfRule>
  </conditionalFormatting>
  <conditionalFormatting sqref="E409:F409">
    <cfRule type="expression" dxfId="841" priority="856">
      <formula>AO409="NO"</formula>
    </cfRule>
  </conditionalFormatting>
  <conditionalFormatting sqref="I409:J409">
    <cfRule type="expression" dxfId="840" priority="855">
      <formula>$AR409="NO"</formula>
    </cfRule>
  </conditionalFormatting>
  <conditionalFormatting sqref="K409">
    <cfRule type="expression" dxfId="839" priority="854">
      <formula>AND($AS409="NO",K409&lt;&gt;"No aplica")</formula>
    </cfRule>
  </conditionalFormatting>
  <conditionalFormatting sqref="F409">
    <cfRule type="expression" dxfId="838" priority="853">
      <formula>AP409="NO"</formula>
    </cfRule>
  </conditionalFormatting>
  <conditionalFormatting sqref="E409">
    <cfRule type="expression" dxfId="837" priority="852">
      <formula>$AO409="NO"</formula>
    </cfRule>
  </conditionalFormatting>
  <conditionalFormatting sqref="E408:F408">
    <cfRule type="expression" dxfId="836" priority="851">
      <formula>AO408="NO"</formula>
    </cfRule>
  </conditionalFormatting>
  <conditionalFormatting sqref="I408:J408">
    <cfRule type="expression" dxfId="835" priority="850">
      <formula>$AR408="NO"</formula>
    </cfRule>
  </conditionalFormatting>
  <conditionalFormatting sqref="K408">
    <cfRule type="expression" dxfId="834" priority="849">
      <formula>AND($AS408="NO",K408&lt;&gt;"No aplica")</formula>
    </cfRule>
  </conditionalFormatting>
  <conditionalFormatting sqref="F408">
    <cfRule type="expression" dxfId="833" priority="848">
      <formula>AP408="NO"</formula>
    </cfRule>
  </conditionalFormatting>
  <conditionalFormatting sqref="E408">
    <cfRule type="expression" dxfId="832" priority="847">
      <formula>$AO408="NO"</formula>
    </cfRule>
  </conditionalFormatting>
  <conditionalFormatting sqref="E407:F407">
    <cfRule type="expression" dxfId="831" priority="846">
      <formula>AO407="NO"</formula>
    </cfRule>
  </conditionalFormatting>
  <conditionalFormatting sqref="I407:J407">
    <cfRule type="expression" dxfId="830" priority="845">
      <formula>$AR407="NO"</formula>
    </cfRule>
  </conditionalFormatting>
  <conditionalFormatting sqref="K407">
    <cfRule type="expression" dxfId="829" priority="844">
      <formula>AND($AS407="NO",K407&lt;&gt;"No aplica")</formula>
    </cfRule>
  </conditionalFormatting>
  <conditionalFormatting sqref="F407">
    <cfRule type="expression" dxfId="828" priority="843">
      <formula>AP407="NO"</formula>
    </cfRule>
  </conditionalFormatting>
  <conditionalFormatting sqref="E407">
    <cfRule type="expression" dxfId="827" priority="842">
      <formula>$AO407="NO"</formula>
    </cfRule>
  </conditionalFormatting>
  <conditionalFormatting sqref="E451:F451">
    <cfRule type="expression" dxfId="826" priority="841">
      <formula>AO451="NO"</formula>
    </cfRule>
  </conditionalFormatting>
  <conditionalFormatting sqref="I451:J451">
    <cfRule type="expression" dxfId="825" priority="840">
      <formula>$AR451="NO"</formula>
    </cfRule>
  </conditionalFormatting>
  <conditionalFormatting sqref="K451">
    <cfRule type="expression" dxfId="824" priority="839">
      <formula>AND($AS451="NO",K451&lt;&gt;"No aplica")</formula>
    </cfRule>
  </conditionalFormatting>
  <conditionalFormatting sqref="F451">
    <cfRule type="expression" dxfId="823" priority="838">
      <formula>AP451="NO"</formula>
    </cfRule>
  </conditionalFormatting>
  <conditionalFormatting sqref="E451">
    <cfRule type="expression" dxfId="822" priority="837">
      <formula>$AO451="NO"</formula>
    </cfRule>
  </conditionalFormatting>
  <conditionalFormatting sqref="E450:F450">
    <cfRule type="expression" dxfId="821" priority="836">
      <formula>AO450="NO"</formula>
    </cfRule>
  </conditionalFormatting>
  <conditionalFormatting sqref="I450:J450">
    <cfRule type="expression" dxfId="820" priority="835">
      <formula>$AR450="NO"</formula>
    </cfRule>
  </conditionalFormatting>
  <conditionalFormatting sqref="K450">
    <cfRule type="expression" dxfId="819" priority="834">
      <formula>AND($AS450="NO",K450&lt;&gt;"No aplica")</formula>
    </cfRule>
  </conditionalFormatting>
  <conditionalFormatting sqref="F450">
    <cfRule type="expression" dxfId="818" priority="833">
      <formula>AP450="NO"</formula>
    </cfRule>
  </conditionalFormatting>
  <conditionalFormatting sqref="E450">
    <cfRule type="expression" dxfId="817" priority="832">
      <formula>$AO450="NO"</formula>
    </cfRule>
  </conditionalFormatting>
  <conditionalFormatting sqref="E437:F437">
    <cfRule type="expression" dxfId="816" priority="831">
      <formula>AO437="NO"</formula>
    </cfRule>
  </conditionalFormatting>
  <conditionalFormatting sqref="I437:J437">
    <cfRule type="expression" dxfId="815" priority="830">
      <formula>$AR437="NO"</formula>
    </cfRule>
  </conditionalFormatting>
  <conditionalFormatting sqref="K437">
    <cfRule type="expression" dxfId="814" priority="829">
      <formula>AND($AS437="NO",K437&lt;&gt;"No aplica")</formula>
    </cfRule>
  </conditionalFormatting>
  <conditionalFormatting sqref="F437">
    <cfRule type="expression" dxfId="813" priority="828">
      <formula>AP437="NO"</formula>
    </cfRule>
  </conditionalFormatting>
  <conditionalFormatting sqref="E437">
    <cfRule type="expression" dxfId="812" priority="827">
      <formula>$AO437="NO"</formula>
    </cfRule>
  </conditionalFormatting>
  <conditionalFormatting sqref="E436:F436">
    <cfRule type="expression" dxfId="811" priority="826">
      <formula>AO436="NO"</formula>
    </cfRule>
  </conditionalFormatting>
  <conditionalFormatting sqref="I436:J436">
    <cfRule type="expression" dxfId="810" priority="825">
      <formula>$AR436="NO"</formula>
    </cfRule>
  </conditionalFormatting>
  <conditionalFormatting sqref="K436">
    <cfRule type="expression" dxfId="809" priority="824">
      <formula>AND($AS436="NO",K436&lt;&gt;"No aplica")</formula>
    </cfRule>
  </conditionalFormatting>
  <conditionalFormatting sqref="F436">
    <cfRule type="expression" dxfId="808" priority="823">
      <formula>AP436="NO"</formula>
    </cfRule>
  </conditionalFormatting>
  <conditionalFormatting sqref="E436">
    <cfRule type="expression" dxfId="807" priority="822">
      <formula>$AO436="NO"</formula>
    </cfRule>
  </conditionalFormatting>
  <conditionalFormatting sqref="E435:F435">
    <cfRule type="expression" dxfId="806" priority="821">
      <formula>AO435="NO"</formula>
    </cfRule>
  </conditionalFormatting>
  <conditionalFormatting sqref="I435:J435">
    <cfRule type="expression" dxfId="805" priority="820">
      <formula>$AR435="NO"</formula>
    </cfRule>
  </conditionalFormatting>
  <conditionalFormatting sqref="K435">
    <cfRule type="expression" dxfId="804" priority="819">
      <formula>AND($AS435="NO",K435&lt;&gt;"No aplica")</formula>
    </cfRule>
  </conditionalFormatting>
  <conditionalFormatting sqref="F435">
    <cfRule type="expression" dxfId="803" priority="818">
      <formula>AP435="NO"</formula>
    </cfRule>
  </conditionalFormatting>
  <conditionalFormatting sqref="E435">
    <cfRule type="expression" dxfId="802" priority="817">
      <formula>$AO435="NO"</formula>
    </cfRule>
  </conditionalFormatting>
  <conditionalFormatting sqref="E434:F434">
    <cfRule type="expression" dxfId="801" priority="816">
      <formula>AO434="NO"</formula>
    </cfRule>
  </conditionalFormatting>
  <conditionalFormatting sqref="I434:J434">
    <cfRule type="expression" dxfId="800" priority="815">
      <formula>$AR434="NO"</formula>
    </cfRule>
  </conditionalFormatting>
  <conditionalFormatting sqref="K434">
    <cfRule type="expression" dxfId="799" priority="814">
      <formula>AND($AS434="NO",K434&lt;&gt;"No aplica")</formula>
    </cfRule>
  </conditionalFormatting>
  <conditionalFormatting sqref="F434">
    <cfRule type="expression" dxfId="798" priority="813">
      <formula>AP434="NO"</formula>
    </cfRule>
  </conditionalFormatting>
  <conditionalFormatting sqref="E434">
    <cfRule type="expression" dxfId="797" priority="812">
      <formula>$AO434="NO"</formula>
    </cfRule>
  </conditionalFormatting>
  <conditionalFormatting sqref="E433:F433">
    <cfRule type="expression" dxfId="796" priority="811">
      <formula>AO433="NO"</formula>
    </cfRule>
  </conditionalFormatting>
  <conditionalFormatting sqref="I433:J433">
    <cfRule type="expression" dxfId="795" priority="810">
      <formula>$AR433="NO"</formula>
    </cfRule>
  </conditionalFormatting>
  <conditionalFormatting sqref="K433">
    <cfRule type="expression" dxfId="794" priority="809">
      <formula>AND($AS433="NO",K433&lt;&gt;"No aplica")</formula>
    </cfRule>
  </conditionalFormatting>
  <conditionalFormatting sqref="F433">
    <cfRule type="expression" dxfId="793" priority="808">
      <formula>AP433="NO"</formula>
    </cfRule>
  </conditionalFormatting>
  <conditionalFormatting sqref="E433">
    <cfRule type="expression" dxfId="792" priority="807">
      <formula>$AO433="NO"</formula>
    </cfRule>
  </conditionalFormatting>
  <conditionalFormatting sqref="E432:F432">
    <cfRule type="expression" dxfId="791" priority="806">
      <formula>AO432="NO"</formula>
    </cfRule>
  </conditionalFormatting>
  <conditionalFormatting sqref="I432:J432">
    <cfRule type="expression" dxfId="790" priority="805">
      <formula>$AR432="NO"</formula>
    </cfRule>
  </conditionalFormatting>
  <conditionalFormatting sqref="K432">
    <cfRule type="expression" dxfId="789" priority="804">
      <formula>AND($AS432="NO",K432&lt;&gt;"No aplica")</formula>
    </cfRule>
  </conditionalFormatting>
  <conditionalFormatting sqref="F432">
    <cfRule type="expression" dxfId="788" priority="803">
      <formula>AP432="NO"</formula>
    </cfRule>
  </conditionalFormatting>
  <conditionalFormatting sqref="E432">
    <cfRule type="expression" dxfId="787" priority="802">
      <formula>$AO432="NO"</formula>
    </cfRule>
  </conditionalFormatting>
  <conditionalFormatting sqref="E431:F431">
    <cfRule type="expression" dxfId="786" priority="801">
      <formula>AO431="NO"</formula>
    </cfRule>
  </conditionalFormatting>
  <conditionalFormatting sqref="I431:J431">
    <cfRule type="expression" dxfId="785" priority="800">
      <formula>$AR431="NO"</formula>
    </cfRule>
  </conditionalFormatting>
  <conditionalFormatting sqref="K431">
    <cfRule type="expression" dxfId="784" priority="799">
      <formula>AND($AS431="NO",K431&lt;&gt;"No aplica")</formula>
    </cfRule>
  </conditionalFormatting>
  <conditionalFormatting sqref="F431">
    <cfRule type="expression" dxfId="783" priority="798">
      <formula>AP431="NO"</formula>
    </cfRule>
  </conditionalFormatting>
  <conditionalFormatting sqref="E431">
    <cfRule type="expression" dxfId="782" priority="797">
      <formula>$AO431="NO"</formula>
    </cfRule>
  </conditionalFormatting>
  <conditionalFormatting sqref="E430:F430">
    <cfRule type="expression" dxfId="781" priority="796">
      <formula>AO430="NO"</formula>
    </cfRule>
  </conditionalFormatting>
  <conditionalFormatting sqref="I430:J430">
    <cfRule type="expression" dxfId="780" priority="795">
      <formula>$AR430="NO"</formula>
    </cfRule>
  </conditionalFormatting>
  <conditionalFormatting sqref="K430">
    <cfRule type="expression" dxfId="779" priority="794">
      <formula>AND($AS430="NO",K430&lt;&gt;"No aplica")</formula>
    </cfRule>
  </conditionalFormatting>
  <conditionalFormatting sqref="F430">
    <cfRule type="expression" dxfId="778" priority="793">
      <formula>AP430="NO"</formula>
    </cfRule>
  </conditionalFormatting>
  <conditionalFormatting sqref="E430">
    <cfRule type="expression" dxfId="777" priority="792">
      <formula>$AO430="NO"</formula>
    </cfRule>
  </conditionalFormatting>
  <conditionalFormatting sqref="E429:F429">
    <cfRule type="expression" dxfId="776" priority="791">
      <formula>AO429="NO"</formula>
    </cfRule>
  </conditionalFormatting>
  <conditionalFormatting sqref="I429:J429">
    <cfRule type="expression" dxfId="775" priority="790">
      <formula>$AR429="NO"</formula>
    </cfRule>
  </conditionalFormatting>
  <conditionalFormatting sqref="K429">
    <cfRule type="expression" dxfId="774" priority="789">
      <formula>AND($AS429="NO",K429&lt;&gt;"No aplica")</formula>
    </cfRule>
  </conditionalFormatting>
  <conditionalFormatting sqref="F429">
    <cfRule type="expression" dxfId="773" priority="788">
      <formula>AP429="NO"</formula>
    </cfRule>
  </conditionalFormatting>
  <conditionalFormatting sqref="E429">
    <cfRule type="expression" dxfId="772" priority="787">
      <formula>$AO429="NO"</formula>
    </cfRule>
  </conditionalFormatting>
  <conditionalFormatting sqref="E453:F453">
    <cfRule type="expression" dxfId="771" priority="786">
      <formula>AO453="NO"</formula>
    </cfRule>
  </conditionalFormatting>
  <conditionalFormatting sqref="I453:J453">
    <cfRule type="expression" dxfId="770" priority="785">
      <formula>$AR453="NO"</formula>
    </cfRule>
  </conditionalFormatting>
  <conditionalFormatting sqref="K453">
    <cfRule type="expression" dxfId="769" priority="784">
      <formula>AND($AS453="NO",K453&lt;&gt;"No aplica")</formula>
    </cfRule>
  </conditionalFormatting>
  <conditionalFormatting sqref="F453">
    <cfRule type="expression" dxfId="768" priority="783">
      <formula>AP453="NO"</formula>
    </cfRule>
  </conditionalFormatting>
  <conditionalFormatting sqref="E453">
    <cfRule type="expression" dxfId="767" priority="782">
      <formula>$AO453="NO"</formula>
    </cfRule>
  </conditionalFormatting>
  <conditionalFormatting sqref="E452:F452">
    <cfRule type="expression" dxfId="766" priority="781">
      <formula>AO452="NO"</formula>
    </cfRule>
  </conditionalFormatting>
  <conditionalFormatting sqref="I452:J452">
    <cfRule type="expression" dxfId="765" priority="780">
      <formula>$AR452="NO"</formula>
    </cfRule>
  </conditionalFormatting>
  <conditionalFormatting sqref="K452">
    <cfRule type="expression" dxfId="764" priority="779">
      <formula>AND($AS452="NO",K452&lt;&gt;"No aplica")</formula>
    </cfRule>
  </conditionalFormatting>
  <conditionalFormatting sqref="F452">
    <cfRule type="expression" dxfId="763" priority="778">
      <formula>AP452="NO"</formula>
    </cfRule>
  </conditionalFormatting>
  <conditionalFormatting sqref="E452">
    <cfRule type="expression" dxfId="762" priority="777">
      <formula>$AO452="NO"</formula>
    </cfRule>
  </conditionalFormatting>
  <conditionalFormatting sqref="E449:F449">
    <cfRule type="expression" dxfId="761" priority="776">
      <formula>AO449="NO"</formula>
    </cfRule>
  </conditionalFormatting>
  <conditionalFormatting sqref="I449:J449">
    <cfRule type="expression" dxfId="760" priority="775">
      <formula>$AR449="NO"</formula>
    </cfRule>
  </conditionalFormatting>
  <conditionalFormatting sqref="K449">
    <cfRule type="expression" dxfId="759" priority="774">
      <formula>AND($AS449="NO",K449&lt;&gt;"No aplica")</formula>
    </cfRule>
  </conditionalFormatting>
  <conditionalFormatting sqref="F449">
    <cfRule type="expression" dxfId="758" priority="773">
      <formula>AP449="NO"</formula>
    </cfRule>
  </conditionalFormatting>
  <conditionalFormatting sqref="E449">
    <cfRule type="expression" dxfId="757" priority="772">
      <formula>$AO449="NO"</formula>
    </cfRule>
  </conditionalFormatting>
  <conditionalFormatting sqref="E448:F448">
    <cfRule type="expression" dxfId="756" priority="771">
      <formula>AO448="NO"</formula>
    </cfRule>
  </conditionalFormatting>
  <conditionalFormatting sqref="I448:J448">
    <cfRule type="expression" dxfId="755" priority="770">
      <formula>$AR448="NO"</formula>
    </cfRule>
  </conditionalFormatting>
  <conditionalFormatting sqref="K448">
    <cfRule type="expression" dxfId="754" priority="769">
      <formula>AND($AS448="NO",K448&lt;&gt;"No aplica")</formula>
    </cfRule>
  </conditionalFormatting>
  <conditionalFormatting sqref="F448">
    <cfRule type="expression" dxfId="753" priority="768">
      <formula>AP448="NO"</formula>
    </cfRule>
  </conditionalFormatting>
  <conditionalFormatting sqref="E448">
    <cfRule type="expression" dxfId="752" priority="767">
      <formula>$AO448="NO"</formula>
    </cfRule>
  </conditionalFormatting>
  <conditionalFormatting sqref="E447:F447">
    <cfRule type="expression" dxfId="751" priority="766">
      <formula>AO447="NO"</formula>
    </cfRule>
  </conditionalFormatting>
  <conditionalFormatting sqref="I447:J447">
    <cfRule type="expression" dxfId="750" priority="765">
      <formula>$AR447="NO"</formula>
    </cfRule>
  </conditionalFormatting>
  <conditionalFormatting sqref="K447">
    <cfRule type="expression" dxfId="749" priority="764">
      <formula>AND($AS447="NO",K447&lt;&gt;"No aplica")</formula>
    </cfRule>
  </conditionalFormatting>
  <conditionalFormatting sqref="F447">
    <cfRule type="expression" dxfId="748" priority="763">
      <formula>AP447="NO"</formula>
    </cfRule>
  </conditionalFormatting>
  <conditionalFormatting sqref="E447">
    <cfRule type="expression" dxfId="747" priority="762">
      <formula>$AO447="NO"</formula>
    </cfRule>
  </conditionalFormatting>
  <conditionalFormatting sqref="E446:F446">
    <cfRule type="expression" dxfId="746" priority="761">
      <formula>AO446="NO"</formula>
    </cfRule>
  </conditionalFormatting>
  <conditionalFormatting sqref="I446:J446">
    <cfRule type="expression" dxfId="745" priority="760">
      <formula>$AR446="NO"</formula>
    </cfRule>
  </conditionalFormatting>
  <conditionalFormatting sqref="K446">
    <cfRule type="expression" dxfId="744" priority="759">
      <formula>AND($AS446="NO",K446&lt;&gt;"No aplica")</formula>
    </cfRule>
  </conditionalFormatting>
  <conditionalFormatting sqref="F446">
    <cfRule type="expression" dxfId="743" priority="758">
      <formula>AP446="NO"</formula>
    </cfRule>
  </conditionalFormatting>
  <conditionalFormatting sqref="E446">
    <cfRule type="expression" dxfId="742" priority="757">
      <formula>$AO446="NO"</formula>
    </cfRule>
  </conditionalFormatting>
  <conditionalFormatting sqref="E445:F445">
    <cfRule type="expression" dxfId="741" priority="756">
      <formula>AO445="NO"</formula>
    </cfRule>
  </conditionalFormatting>
  <conditionalFormatting sqref="I445:J445">
    <cfRule type="expression" dxfId="740" priority="755">
      <formula>$AR445="NO"</formula>
    </cfRule>
  </conditionalFormatting>
  <conditionalFormatting sqref="K445">
    <cfRule type="expression" dxfId="739" priority="754">
      <formula>AND($AS445="NO",K445&lt;&gt;"No aplica")</formula>
    </cfRule>
  </conditionalFormatting>
  <conditionalFormatting sqref="F445">
    <cfRule type="expression" dxfId="738" priority="753">
      <formula>AP445="NO"</formula>
    </cfRule>
  </conditionalFormatting>
  <conditionalFormatting sqref="E445">
    <cfRule type="expression" dxfId="737" priority="752">
      <formula>$AO445="NO"</formula>
    </cfRule>
  </conditionalFormatting>
  <conditionalFormatting sqref="E444:F444">
    <cfRule type="expression" dxfId="736" priority="751">
      <formula>AO444="NO"</formula>
    </cfRule>
  </conditionalFormatting>
  <conditionalFormatting sqref="I444:J444">
    <cfRule type="expression" dxfId="735" priority="750">
      <formula>$AR444="NO"</formula>
    </cfRule>
  </conditionalFormatting>
  <conditionalFormatting sqref="K444">
    <cfRule type="expression" dxfId="734" priority="749">
      <formula>AND($AS444="NO",K444&lt;&gt;"No aplica")</formula>
    </cfRule>
  </conditionalFormatting>
  <conditionalFormatting sqref="F444">
    <cfRule type="expression" dxfId="733" priority="748">
      <formula>AP444="NO"</formula>
    </cfRule>
  </conditionalFormatting>
  <conditionalFormatting sqref="E444">
    <cfRule type="expression" dxfId="732" priority="747">
      <formula>$AO444="NO"</formula>
    </cfRule>
  </conditionalFormatting>
  <conditionalFormatting sqref="E443:F443">
    <cfRule type="expression" dxfId="731" priority="746">
      <formula>AO443="NO"</formula>
    </cfRule>
  </conditionalFormatting>
  <conditionalFormatting sqref="I443:J443">
    <cfRule type="expression" dxfId="730" priority="745">
      <formula>$AR443="NO"</formula>
    </cfRule>
  </conditionalFormatting>
  <conditionalFormatting sqref="K443">
    <cfRule type="expression" dxfId="729" priority="744">
      <formula>AND($AS443="NO",K443&lt;&gt;"No aplica")</formula>
    </cfRule>
  </conditionalFormatting>
  <conditionalFormatting sqref="F443">
    <cfRule type="expression" dxfId="728" priority="743">
      <formula>AP443="NO"</formula>
    </cfRule>
  </conditionalFormatting>
  <conditionalFormatting sqref="E443">
    <cfRule type="expression" dxfId="727" priority="742">
      <formula>$AO443="NO"</formula>
    </cfRule>
  </conditionalFormatting>
  <conditionalFormatting sqref="E442:F442">
    <cfRule type="expression" dxfId="726" priority="741">
      <formula>AO442="NO"</formula>
    </cfRule>
  </conditionalFormatting>
  <conditionalFormatting sqref="I442:J442">
    <cfRule type="expression" dxfId="725" priority="740">
      <formula>$AR442="NO"</formula>
    </cfRule>
  </conditionalFormatting>
  <conditionalFormatting sqref="K442">
    <cfRule type="expression" dxfId="724" priority="739">
      <formula>AND($AS442="NO",K442&lt;&gt;"No aplica")</formula>
    </cfRule>
  </conditionalFormatting>
  <conditionalFormatting sqref="F442">
    <cfRule type="expression" dxfId="723" priority="738">
      <formula>AP442="NO"</formula>
    </cfRule>
  </conditionalFormatting>
  <conditionalFormatting sqref="E442">
    <cfRule type="expression" dxfId="722" priority="737">
      <formula>$AO442="NO"</formula>
    </cfRule>
  </conditionalFormatting>
  <conditionalFormatting sqref="E441:F441">
    <cfRule type="expression" dxfId="721" priority="736">
      <formula>AO441="NO"</formula>
    </cfRule>
  </conditionalFormatting>
  <conditionalFormatting sqref="I441:J441">
    <cfRule type="expression" dxfId="720" priority="735">
      <formula>$AR441="NO"</formula>
    </cfRule>
  </conditionalFormatting>
  <conditionalFormatting sqref="K441">
    <cfRule type="expression" dxfId="719" priority="734">
      <formula>AND($AS441="NO",K441&lt;&gt;"No aplica")</formula>
    </cfRule>
  </conditionalFormatting>
  <conditionalFormatting sqref="F441">
    <cfRule type="expression" dxfId="718" priority="733">
      <formula>AP441="NO"</formula>
    </cfRule>
  </conditionalFormatting>
  <conditionalFormatting sqref="E441">
    <cfRule type="expression" dxfId="717" priority="732">
      <formula>$AO441="NO"</formula>
    </cfRule>
  </conditionalFormatting>
  <conditionalFormatting sqref="E440:F440">
    <cfRule type="expression" dxfId="716" priority="731">
      <formula>AO440="NO"</formula>
    </cfRule>
  </conditionalFormatting>
  <conditionalFormatting sqref="I440:J440">
    <cfRule type="expression" dxfId="715" priority="730">
      <formula>$AR440="NO"</formula>
    </cfRule>
  </conditionalFormatting>
  <conditionalFormatting sqref="K440">
    <cfRule type="expression" dxfId="714" priority="729">
      <formula>AND($AS440="NO",K440&lt;&gt;"No aplica")</formula>
    </cfRule>
  </conditionalFormatting>
  <conditionalFormatting sqref="F440">
    <cfRule type="expression" dxfId="713" priority="728">
      <formula>AP440="NO"</formula>
    </cfRule>
  </conditionalFormatting>
  <conditionalFormatting sqref="E440">
    <cfRule type="expression" dxfId="712" priority="727">
      <formula>$AO440="NO"</formula>
    </cfRule>
  </conditionalFormatting>
  <conditionalFormatting sqref="E439:F439">
    <cfRule type="expression" dxfId="711" priority="726">
      <formula>AO439="NO"</formula>
    </cfRule>
  </conditionalFormatting>
  <conditionalFormatting sqref="I439:J439">
    <cfRule type="expression" dxfId="710" priority="725">
      <formula>$AR439="NO"</formula>
    </cfRule>
  </conditionalFormatting>
  <conditionalFormatting sqref="K439">
    <cfRule type="expression" dxfId="709" priority="724">
      <formula>AND($AS439="NO",K439&lt;&gt;"No aplica")</formula>
    </cfRule>
  </conditionalFormatting>
  <conditionalFormatting sqref="F439">
    <cfRule type="expression" dxfId="708" priority="723">
      <formula>AP439="NO"</formula>
    </cfRule>
  </conditionalFormatting>
  <conditionalFormatting sqref="E439">
    <cfRule type="expression" dxfId="707" priority="722">
      <formula>$AO439="NO"</formula>
    </cfRule>
  </conditionalFormatting>
  <conditionalFormatting sqref="E438:F438">
    <cfRule type="expression" dxfId="706" priority="721">
      <formula>AO438="NO"</formula>
    </cfRule>
  </conditionalFormatting>
  <conditionalFormatting sqref="I438:J438">
    <cfRule type="expression" dxfId="705" priority="720">
      <formula>$AR438="NO"</formula>
    </cfRule>
  </conditionalFormatting>
  <conditionalFormatting sqref="K438">
    <cfRule type="expression" dxfId="704" priority="719">
      <formula>AND($AS438="NO",K438&lt;&gt;"No aplica")</formula>
    </cfRule>
  </conditionalFormatting>
  <conditionalFormatting sqref="F438">
    <cfRule type="expression" dxfId="703" priority="718">
      <formula>AP438="NO"</formula>
    </cfRule>
  </conditionalFormatting>
  <conditionalFormatting sqref="E438">
    <cfRule type="expression" dxfId="702" priority="717">
      <formula>$AO438="NO"</formula>
    </cfRule>
  </conditionalFormatting>
  <conditionalFormatting sqref="E573:F573">
    <cfRule type="expression" dxfId="701" priority="716">
      <formula>AO573="NO"</formula>
    </cfRule>
  </conditionalFormatting>
  <conditionalFormatting sqref="I573:J573">
    <cfRule type="expression" dxfId="700" priority="715">
      <formula>$AR573="NO"</formula>
    </cfRule>
  </conditionalFormatting>
  <conditionalFormatting sqref="K573">
    <cfRule type="expression" dxfId="699" priority="714">
      <formula>AND($AS573="NO",K573&lt;&gt;"No aplica")</formula>
    </cfRule>
  </conditionalFormatting>
  <conditionalFormatting sqref="F573">
    <cfRule type="expression" dxfId="698" priority="713">
      <formula>AP573="NO"</formula>
    </cfRule>
  </conditionalFormatting>
  <conditionalFormatting sqref="E573">
    <cfRule type="expression" dxfId="697" priority="712">
      <formula>$AO573="NO"</formula>
    </cfRule>
  </conditionalFormatting>
  <conditionalFormatting sqref="E486:F486">
    <cfRule type="expression" dxfId="696" priority="711">
      <formula>AO486="NO"</formula>
    </cfRule>
  </conditionalFormatting>
  <conditionalFormatting sqref="I486:J486">
    <cfRule type="expression" dxfId="695" priority="710">
      <formula>$AR486="NO"</formula>
    </cfRule>
  </conditionalFormatting>
  <conditionalFormatting sqref="K486">
    <cfRule type="expression" dxfId="694" priority="709">
      <formula>AND($AS486="NO",K486&lt;&gt;"No aplica")</formula>
    </cfRule>
  </conditionalFormatting>
  <conditionalFormatting sqref="F486">
    <cfRule type="expression" dxfId="693" priority="708">
      <formula>AP486="NO"</formula>
    </cfRule>
  </conditionalFormatting>
  <conditionalFormatting sqref="E486">
    <cfRule type="expression" dxfId="692" priority="707">
      <formula>$AO486="NO"</formula>
    </cfRule>
  </conditionalFormatting>
  <conditionalFormatting sqref="E470:F470">
    <cfRule type="expression" dxfId="691" priority="706">
      <formula>AO470="NO"</formula>
    </cfRule>
  </conditionalFormatting>
  <conditionalFormatting sqref="I470:J470">
    <cfRule type="expression" dxfId="690" priority="705">
      <formula>$AR470="NO"</formula>
    </cfRule>
  </conditionalFormatting>
  <conditionalFormatting sqref="K470">
    <cfRule type="expression" dxfId="689" priority="704">
      <formula>AND($AS470="NO",K470&lt;&gt;"No aplica")</formula>
    </cfRule>
  </conditionalFormatting>
  <conditionalFormatting sqref="F470">
    <cfRule type="expression" dxfId="688" priority="703">
      <formula>AP470="NO"</formula>
    </cfRule>
  </conditionalFormatting>
  <conditionalFormatting sqref="E470">
    <cfRule type="expression" dxfId="687" priority="702">
      <formula>$AO470="NO"</formula>
    </cfRule>
  </conditionalFormatting>
  <conditionalFormatting sqref="E463:F463">
    <cfRule type="expression" dxfId="686" priority="701">
      <formula>AO463="NO"</formula>
    </cfRule>
  </conditionalFormatting>
  <conditionalFormatting sqref="I463:J463">
    <cfRule type="expression" dxfId="685" priority="700">
      <formula>$AR463="NO"</formula>
    </cfRule>
  </conditionalFormatting>
  <conditionalFormatting sqref="K463">
    <cfRule type="expression" dxfId="684" priority="699">
      <formula>AND($AS463="NO",K463&lt;&gt;"No aplica")</formula>
    </cfRule>
  </conditionalFormatting>
  <conditionalFormatting sqref="F463">
    <cfRule type="expression" dxfId="683" priority="698">
      <formula>AP463="NO"</formula>
    </cfRule>
  </conditionalFormatting>
  <conditionalFormatting sqref="E463">
    <cfRule type="expression" dxfId="682" priority="697">
      <formula>$AO463="NO"</formula>
    </cfRule>
  </conditionalFormatting>
  <conditionalFormatting sqref="E462:F462">
    <cfRule type="expression" dxfId="681" priority="696">
      <formula>AO462="NO"</formula>
    </cfRule>
  </conditionalFormatting>
  <conditionalFormatting sqref="I462:J462">
    <cfRule type="expression" dxfId="680" priority="695">
      <formula>$AR462="NO"</formula>
    </cfRule>
  </conditionalFormatting>
  <conditionalFormatting sqref="K462">
    <cfRule type="expression" dxfId="679" priority="694">
      <formula>AND($AS462="NO",K462&lt;&gt;"No aplica")</formula>
    </cfRule>
  </conditionalFormatting>
  <conditionalFormatting sqref="F462">
    <cfRule type="expression" dxfId="678" priority="693">
      <formula>AP462="NO"</formula>
    </cfRule>
  </conditionalFormatting>
  <conditionalFormatting sqref="E462">
    <cfRule type="expression" dxfId="677" priority="692">
      <formula>$AO462="NO"</formula>
    </cfRule>
  </conditionalFormatting>
  <conditionalFormatting sqref="E461:F461">
    <cfRule type="expression" dxfId="676" priority="691">
      <formula>AO461="NO"</formula>
    </cfRule>
  </conditionalFormatting>
  <conditionalFormatting sqref="I461:J461">
    <cfRule type="expression" dxfId="675" priority="690">
      <formula>$AR461="NO"</formula>
    </cfRule>
  </conditionalFormatting>
  <conditionalFormatting sqref="K461">
    <cfRule type="expression" dxfId="674" priority="689">
      <formula>AND($AS461="NO",K461&lt;&gt;"No aplica")</formula>
    </cfRule>
  </conditionalFormatting>
  <conditionalFormatting sqref="F461">
    <cfRule type="expression" dxfId="673" priority="688">
      <formula>AP461="NO"</formula>
    </cfRule>
  </conditionalFormatting>
  <conditionalFormatting sqref="E461">
    <cfRule type="expression" dxfId="672" priority="687">
      <formula>$AO461="NO"</formula>
    </cfRule>
  </conditionalFormatting>
  <conditionalFormatting sqref="E460:F460">
    <cfRule type="expression" dxfId="671" priority="686">
      <formula>AO460="NO"</formula>
    </cfRule>
  </conditionalFormatting>
  <conditionalFormatting sqref="I460:J460">
    <cfRule type="expression" dxfId="670" priority="685">
      <formula>$AR460="NO"</formula>
    </cfRule>
  </conditionalFormatting>
  <conditionalFormatting sqref="K460">
    <cfRule type="expression" dxfId="669" priority="684">
      <formula>AND($AS460="NO",K460&lt;&gt;"No aplica")</formula>
    </cfRule>
  </conditionalFormatting>
  <conditionalFormatting sqref="F460">
    <cfRule type="expression" dxfId="668" priority="683">
      <formula>AP460="NO"</formula>
    </cfRule>
  </conditionalFormatting>
  <conditionalFormatting sqref="E460">
    <cfRule type="expression" dxfId="667" priority="682">
      <formula>$AO460="NO"</formula>
    </cfRule>
  </conditionalFormatting>
  <conditionalFormatting sqref="E459:F459">
    <cfRule type="expression" dxfId="666" priority="681">
      <formula>AO459="NO"</formula>
    </cfRule>
  </conditionalFormatting>
  <conditionalFormatting sqref="I459:J459">
    <cfRule type="expression" dxfId="665" priority="680">
      <formula>$AR459="NO"</formula>
    </cfRule>
  </conditionalFormatting>
  <conditionalFormatting sqref="K459">
    <cfRule type="expression" dxfId="664" priority="679">
      <formula>AND($AS459="NO",K459&lt;&gt;"No aplica")</formula>
    </cfRule>
  </conditionalFormatting>
  <conditionalFormatting sqref="F459">
    <cfRule type="expression" dxfId="663" priority="678">
      <formula>AP459="NO"</formula>
    </cfRule>
  </conditionalFormatting>
  <conditionalFormatting sqref="E459">
    <cfRule type="expression" dxfId="662" priority="677">
      <formula>$AO459="NO"</formula>
    </cfRule>
  </conditionalFormatting>
  <conditionalFormatting sqref="E458:F458">
    <cfRule type="expression" dxfId="661" priority="676">
      <formula>AO458="NO"</formula>
    </cfRule>
  </conditionalFormatting>
  <conditionalFormatting sqref="I458:J458">
    <cfRule type="expression" dxfId="660" priority="675">
      <formula>$AR458="NO"</formula>
    </cfRule>
  </conditionalFormatting>
  <conditionalFormatting sqref="K458">
    <cfRule type="expression" dxfId="659" priority="674">
      <formula>AND($AS458="NO",K458&lt;&gt;"No aplica")</formula>
    </cfRule>
  </conditionalFormatting>
  <conditionalFormatting sqref="F458">
    <cfRule type="expression" dxfId="658" priority="673">
      <formula>AP458="NO"</formula>
    </cfRule>
  </conditionalFormatting>
  <conditionalFormatting sqref="E458">
    <cfRule type="expression" dxfId="657" priority="672">
      <formula>$AO458="NO"</formula>
    </cfRule>
  </conditionalFormatting>
  <conditionalFormatting sqref="E457:F457">
    <cfRule type="expression" dxfId="656" priority="671">
      <formula>AO457="NO"</formula>
    </cfRule>
  </conditionalFormatting>
  <conditionalFormatting sqref="I457:J457">
    <cfRule type="expression" dxfId="655" priority="670">
      <formula>$AR457="NO"</formula>
    </cfRule>
  </conditionalFormatting>
  <conditionalFormatting sqref="K457">
    <cfRule type="expression" dxfId="654" priority="669">
      <formula>AND($AS457="NO",K457&lt;&gt;"No aplica")</formula>
    </cfRule>
  </conditionalFormatting>
  <conditionalFormatting sqref="F457">
    <cfRule type="expression" dxfId="653" priority="668">
      <formula>AP457="NO"</formula>
    </cfRule>
  </conditionalFormatting>
  <conditionalFormatting sqref="E457">
    <cfRule type="expression" dxfId="652" priority="667">
      <formula>$AO457="NO"</formula>
    </cfRule>
  </conditionalFormatting>
  <conditionalFormatting sqref="E456:F456">
    <cfRule type="expression" dxfId="651" priority="666">
      <formula>AO456="NO"</formula>
    </cfRule>
  </conditionalFormatting>
  <conditionalFormatting sqref="I456:J456">
    <cfRule type="expression" dxfId="650" priority="665">
      <formula>$AR456="NO"</formula>
    </cfRule>
  </conditionalFormatting>
  <conditionalFormatting sqref="K456">
    <cfRule type="expression" dxfId="649" priority="664">
      <formula>AND($AS456="NO",K456&lt;&gt;"No aplica")</formula>
    </cfRule>
  </conditionalFormatting>
  <conditionalFormatting sqref="F456">
    <cfRule type="expression" dxfId="648" priority="663">
      <formula>AP456="NO"</formula>
    </cfRule>
  </conditionalFormatting>
  <conditionalFormatting sqref="E456">
    <cfRule type="expression" dxfId="647" priority="662">
      <formula>$AO456="NO"</formula>
    </cfRule>
  </conditionalFormatting>
  <conditionalFormatting sqref="E455:F455">
    <cfRule type="expression" dxfId="646" priority="661">
      <formula>AO455="NO"</formula>
    </cfRule>
  </conditionalFormatting>
  <conditionalFormatting sqref="I455:J455">
    <cfRule type="expression" dxfId="645" priority="660">
      <formula>$AR455="NO"</formula>
    </cfRule>
  </conditionalFormatting>
  <conditionalFormatting sqref="K455">
    <cfRule type="expression" dxfId="644" priority="659">
      <formula>AND($AS455="NO",K455&lt;&gt;"No aplica")</formula>
    </cfRule>
  </conditionalFormatting>
  <conditionalFormatting sqref="F455">
    <cfRule type="expression" dxfId="643" priority="658">
      <formula>AP455="NO"</formula>
    </cfRule>
  </conditionalFormatting>
  <conditionalFormatting sqref="E455">
    <cfRule type="expression" dxfId="642" priority="657">
      <formula>$AO455="NO"</formula>
    </cfRule>
  </conditionalFormatting>
  <conditionalFormatting sqref="E454:F454">
    <cfRule type="expression" dxfId="641" priority="656">
      <formula>AO454="NO"</formula>
    </cfRule>
  </conditionalFormatting>
  <conditionalFormatting sqref="I454:J454">
    <cfRule type="expression" dxfId="640" priority="655">
      <formula>$AR454="NO"</formula>
    </cfRule>
  </conditionalFormatting>
  <conditionalFormatting sqref="K454">
    <cfRule type="expression" dxfId="639" priority="654">
      <formula>AND($AS454="NO",K454&lt;&gt;"No aplica")</formula>
    </cfRule>
  </conditionalFormatting>
  <conditionalFormatting sqref="F454">
    <cfRule type="expression" dxfId="638" priority="653">
      <formula>AP454="NO"</formula>
    </cfRule>
  </conditionalFormatting>
  <conditionalFormatting sqref="E454">
    <cfRule type="expression" dxfId="637" priority="652">
      <formula>$AO454="NO"</formula>
    </cfRule>
  </conditionalFormatting>
  <conditionalFormatting sqref="E482:F482">
    <cfRule type="expression" dxfId="636" priority="651">
      <formula>AO482="NO"</formula>
    </cfRule>
  </conditionalFormatting>
  <conditionalFormatting sqref="I482:J482">
    <cfRule type="expression" dxfId="635" priority="650">
      <formula>$AR482="NO"</formula>
    </cfRule>
  </conditionalFormatting>
  <conditionalFormatting sqref="K482">
    <cfRule type="expression" dxfId="634" priority="649">
      <formula>AND($AS482="NO",K482&lt;&gt;"No aplica")</formula>
    </cfRule>
  </conditionalFormatting>
  <conditionalFormatting sqref="F482">
    <cfRule type="expression" dxfId="633" priority="648">
      <formula>AP482="NO"</formula>
    </cfRule>
  </conditionalFormatting>
  <conditionalFormatting sqref="E482">
    <cfRule type="expression" dxfId="632" priority="647">
      <formula>$AO482="NO"</formula>
    </cfRule>
  </conditionalFormatting>
  <conditionalFormatting sqref="E478:F478">
    <cfRule type="expression" dxfId="631" priority="646">
      <formula>AO478="NO"</formula>
    </cfRule>
  </conditionalFormatting>
  <conditionalFormatting sqref="I478:J478">
    <cfRule type="expression" dxfId="630" priority="645">
      <formula>$AR478="NO"</formula>
    </cfRule>
  </conditionalFormatting>
  <conditionalFormatting sqref="K478">
    <cfRule type="expression" dxfId="629" priority="644">
      <formula>AND($AS478="NO",K478&lt;&gt;"No aplica")</formula>
    </cfRule>
  </conditionalFormatting>
  <conditionalFormatting sqref="F478">
    <cfRule type="expression" dxfId="628" priority="643">
      <formula>AP478="NO"</formula>
    </cfRule>
  </conditionalFormatting>
  <conditionalFormatting sqref="E478">
    <cfRule type="expression" dxfId="627" priority="642">
      <formula>$AO478="NO"</formula>
    </cfRule>
  </conditionalFormatting>
  <conditionalFormatting sqref="E474:F474">
    <cfRule type="expression" dxfId="626" priority="641">
      <formula>AO474="NO"</formula>
    </cfRule>
  </conditionalFormatting>
  <conditionalFormatting sqref="I474:J474">
    <cfRule type="expression" dxfId="625" priority="640">
      <formula>$AR474="NO"</formula>
    </cfRule>
  </conditionalFormatting>
  <conditionalFormatting sqref="K474">
    <cfRule type="expression" dxfId="624" priority="639">
      <formula>AND($AS474="NO",K474&lt;&gt;"No aplica")</formula>
    </cfRule>
  </conditionalFormatting>
  <conditionalFormatting sqref="F474">
    <cfRule type="expression" dxfId="623" priority="638">
      <formula>AP474="NO"</formula>
    </cfRule>
  </conditionalFormatting>
  <conditionalFormatting sqref="E474">
    <cfRule type="expression" dxfId="622" priority="637">
      <formula>$AO474="NO"</formula>
    </cfRule>
  </conditionalFormatting>
  <conditionalFormatting sqref="E473:F473">
    <cfRule type="expression" dxfId="621" priority="636">
      <formula>AO473="NO"</formula>
    </cfRule>
  </conditionalFormatting>
  <conditionalFormatting sqref="I473:J473">
    <cfRule type="expression" dxfId="620" priority="635">
      <formula>$AR473="NO"</formula>
    </cfRule>
  </conditionalFormatting>
  <conditionalFormatting sqref="K473">
    <cfRule type="expression" dxfId="619" priority="634">
      <formula>AND($AS473="NO",K473&lt;&gt;"No aplica")</formula>
    </cfRule>
  </conditionalFormatting>
  <conditionalFormatting sqref="F473">
    <cfRule type="expression" dxfId="618" priority="633">
      <formula>AP473="NO"</formula>
    </cfRule>
  </conditionalFormatting>
  <conditionalFormatting sqref="E473">
    <cfRule type="expression" dxfId="617" priority="632">
      <formula>$AO473="NO"</formula>
    </cfRule>
  </conditionalFormatting>
  <conditionalFormatting sqref="E472:F472">
    <cfRule type="expression" dxfId="616" priority="631">
      <formula>AO472="NO"</formula>
    </cfRule>
  </conditionalFormatting>
  <conditionalFormatting sqref="I472:J472">
    <cfRule type="expression" dxfId="615" priority="630">
      <formula>$AR472="NO"</formula>
    </cfRule>
  </conditionalFormatting>
  <conditionalFormatting sqref="K472">
    <cfRule type="expression" dxfId="614" priority="629">
      <formula>AND($AS472="NO",K472&lt;&gt;"No aplica")</formula>
    </cfRule>
  </conditionalFormatting>
  <conditionalFormatting sqref="F472">
    <cfRule type="expression" dxfId="613" priority="628">
      <formula>AP472="NO"</formula>
    </cfRule>
  </conditionalFormatting>
  <conditionalFormatting sqref="E472">
    <cfRule type="expression" dxfId="612" priority="627">
      <formula>$AO472="NO"</formula>
    </cfRule>
  </conditionalFormatting>
  <conditionalFormatting sqref="E471:F471">
    <cfRule type="expression" dxfId="611" priority="626">
      <formula>AO471="NO"</formula>
    </cfRule>
  </conditionalFormatting>
  <conditionalFormatting sqref="I471:J471">
    <cfRule type="expression" dxfId="610" priority="625">
      <formula>$AR471="NO"</formula>
    </cfRule>
  </conditionalFormatting>
  <conditionalFormatting sqref="K471">
    <cfRule type="expression" dxfId="609" priority="624">
      <formula>AND($AS471="NO",K471&lt;&gt;"No aplica")</formula>
    </cfRule>
  </conditionalFormatting>
  <conditionalFormatting sqref="F471">
    <cfRule type="expression" dxfId="608" priority="623">
      <formula>AP471="NO"</formula>
    </cfRule>
  </conditionalFormatting>
  <conditionalFormatting sqref="E471">
    <cfRule type="expression" dxfId="607" priority="622">
      <formula>$AO471="NO"</formula>
    </cfRule>
  </conditionalFormatting>
  <conditionalFormatting sqref="E469:F469">
    <cfRule type="expression" dxfId="606" priority="621">
      <formula>AO469="NO"</formula>
    </cfRule>
  </conditionalFormatting>
  <conditionalFormatting sqref="I469:J469">
    <cfRule type="expression" dxfId="605" priority="620">
      <formula>$AR469="NO"</formula>
    </cfRule>
  </conditionalFormatting>
  <conditionalFormatting sqref="K469">
    <cfRule type="expression" dxfId="604" priority="619">
      <formula>AND($AS469="NO",K469&lt;&gt;"No aplica")</formula>
    </cfRule>
  </conditionalFormatting>
  <conditionalFormatting sqref="F469">
    <cfRule type="expression" dxfId="603" priority="618">
      <formula>AP469="NO"</formula>
    </cfRule>
  </conditionalFormatting>
  <conditionalFormatting sqref="E469">
    <cfRule type="expression" dxfId="602" priority="617">
      <formula>$AO469="NO"</formula>
    </cfRule>
  </conditionalFormatting>
  <conditionalFormatting sqref="E468:F468">
    <cfRule type="expression" dxfId="601" priority="616">
      <formula>AO468="NO"</formula>
    </cfRule>
  </conditionalFormatting>
  <conditionalFormatting sqref="I468:J468">
    <cfRule type="expression" dxfId="600" priority="615">
      <formula>$AR468="NO"</formula>
    </cfRule>
  </conditionalFormatting>
  <conditionalFormatting sqref="K468">
    <cfRule type="expression" dxfId="599" priority="614">
      <formula>AND($AS468="NO",K468&lt;&gt;"No aplica")</formula>
    </cfRule>
  </conditionalFormatting>
  <conditionalFormatting sqref="F468">
    <cfRule type="expression" dxfId="598" priority="613">
      <formula>AP468="NO"</formula>
    </cfRule>
  </conditionalFormatting>
  <conditionalFormatting sqref="E468">
    <cfRule type="expression" dxfId="597" priority="612">
      <formula>$AO468="NO"</formula>
    </cfRule>
  </conditionalFormatting>
  <conditionalFormatting sqref="E467:F467">
    <cfRule type="expression" dxfId="596" priority="611">
      <formula>AO467="NO"</formula>
    </cfRule>
  </conditionalFormatting>
  <conditionalFormatting sqref="I467:J467">
    <cfRule type="expression" dxfId="595" priority="610">
      <formula>$AR467="NO"</formula>
    </cfRule>
  </conditionalFormatting>
  <conditionalFormatting sqref="K467">
    <cfRule type="expression" dxfId="594" priority="609">
      <formula>AND($AS467="NO",K467&lt;&gt;"No aplica")</formula>
    </cfRule>
  </conditionalFormatting>
  <conditionalFormatting sqref="F467">
    <cfRule type="expression" dxfId="593" priority="608">
      <formula>AP467="NO"</formula>
    </cfRule>
  </conditionalFormatting>
  <conditionalFormatting sqref="E467">
    <cfRule type="expression" dxfId="592" priority="607">
      <formula>$AO467="NO"</formula>
    </cfRule>
  </conditionalFormatting>
  <conditionalFormatting sqref="E466:F466">
    <cfRule type="expression" dxfId="591" priority="606">
      <formula>AO466="NO"</formula>
    </cfRule>
  </conditionalFormatting>
  <conditionalFormatting sqref="I466:J466">
    <cfRule type="expression" dxfId="590" priority="605">
      <formula>$AR466="NO"</formula>
    </cfRule>
  </conditionalFormatting>
  <conditionalFormatting sqref="K466">
    <cfRule type="expression" dxfId="589" priority="604">
      <formula>AND($AS466="NO",K466&lt;&gt;"No aplica")</formula>
    </cfRule>
  </conditionalFormatting>
  <conditionalFormatting sqref="F466">
    <cfRule type="expression" dxfId="588" priority="603">
      <formula>AP466="NO"</formula>
    </cfRule>
  </conditionalFormatting>
  <conditionalFormatting sqref="E466">
    <cfRule type="expression" dxfId="587" priority="602">
      <formula>$AO466="NO"</formula>
    </cfRule>
  </conditionalFormatting>
  <conditionalFormatting sqref="E465:F465">
    <cfRule type="expression" dxfId="586" priority="601">
      <formula>AO465="NO"</formula>
    </cfRule>
  </conditionalFormatting>
  <conditionalFormatting sqref="I465:J465">
    <cfRule type="expression" dxfId="585" priority="600">
      <formula>$AR465="NO"</formula>
    </cfRule>
  </conditionalFormatting>
  <conditionalFormatting sqref="K465">
    <cfRule type="expression" dxfId="584" priority="599">
      <formula>AND($AS465="NO",K465&lt;&gt;"No aplica")</formula>
    </cfRule>
  </conditionalFormatting>
  <conditionalFormatting sqref="F465">
    <cfRule type="expression" dxfId="583" priority="598">
      <formula>AP465="NO"</formula>
    </cfRule>
  </conditionalFormatting>
  <conditionalFormatting sqref="E465">
    <cfRule type="expression" dxfId="582" priority="597">
      <formula>$AO465="NO"</formula>
    </cfRule>
  </conditionalFormatting>
  <conditionalFormatting sqref="E464:F464">
    <cfRule type="expression" dxfId="581" priority="596">
      <formula>AO464="NO"</formula>
    </cfRule>
  </conditionalFormatting>
  <conditionalFormatting sqref="I464:J464">
    <cfRule type="expression" dxfId="580" priority="595">
      <formula>$AR464="NO"</formula>
    </cfRule>
  </conditionalFormatting>
  <conditionalFormatting sqref="K464">
    <cfRule type="expression" dxfId="579" priority="594">
      <formula>AND($AS464="NO",K464&lt;&gt;"No aplica")</formula>
    </cfRule>
  </conditionalFormatting>
  <conditionalFormatting sqref="F464">
    <cfRule type="expression" dxfId="578" priority="593">
      <formula>AP464="NO"</formula>
    </cfRule>
  </conditionalFormatting>
  <conditionalFormatting sqref="E464">
    <cfRule type="expression" dxfId="577" priority="592">
      <formula>$AO464="NO"</formula>
    </cfRule>
  </conditionalFormatting>
  <conditionalFormatting sqref="E485:F485">
    <cfRule type="expression" dxfId="576" priority="591">
      <formula>AO485="NO"</formula>
    </cfRule>
  </conditionalFormatting>
  <conditionalFormatting sqref="I485:J485">
    <cfRule type="expression" dxfId="575" priority="590">
      <formula>$AR485="NO"</formula>
    </cfRule>
  </conditionalFormatting>
  <conditionalFormatting sqref="K485">
    <cfRule type="expression" dxfId="574" priority="589">
      <formula>AND($AS485="NO",K485&lt;&gt;"No aplica")</formula>
    </cfRule>
  </conditionalFormatting>
  <conditionalFormatting sqref="F485">
    <cfRule type="expression" dxfId="573" priority="588">
      <formula>AP485="NO"</formula>
    </cfRule>
  </conditionalFormatting>
  <conditionalFormatting sqref="E485">
    <cfRule type="expression" dxfId="572" priority="587">
      <formula>$AO485="NO"</formula>
    </cfRule>
  </conditionalFormatting>
  <conditionalFormatting sqref="E484:F484">
    <cfRule type="expression" dxfId="571" priority="586">
      <formula>AO484="NO"</formula>
    </cfRule>
  </conditionalFormatting>
  <conditionalFormatting sqref="I484:J484">
    <cfRule type="expression" dxfId="570" priority="585">
      <formula>$AR484="NO"</formula>
    </cfRule>
  </conditionalFormatting>
  <conditionalFormatting sqref="K484">
    <cfRule type="expression" dxfId="569" priority="584">
      <formula>AND($AS484="NO",K484&lt;&gt;"No aplica")</formula>
    </cfRule>
  </conditionalFormatting>
  <conditionalFormatting sqref="F484">
    <cfRule type="expression" dxfId="568" priority="583">
      <formula>AP484="NO"</formula>
    </cfRule>
  </conditionalFormatting>
  <conditionalFormatting sqref="E484">
    <cfRule type="expression" dxfId="567" priority="582">
      <formula>$AO484="NO"</formula>
    </cfRule>
  </conditionalFormatting>
  <conditionalFormatting sqref="E483:F483">
    <cfRule type="expression" dxfId="566" priority="581">
      <formula>AO483="NO"</formula>
    </cfRule>
  </conditionalFormatting>
  <conditionalFormatting sqref="I483:J483">
    <cfRule type="expression" dxfId="565" priority="580">
      <formula>$AR483="NO"</formula>
    </cfRule>
  </conditionalFormatting>
  <conditionalFormatting sqref="K483">
    <cfRule type="expression" dxfId="564" priority="579">
      <formula>AND($AS483="NO",K483&lt;&gt;"No aplica")</formula>
    </cfRule>
  </conditionalFormatting>
  <conditionalFormatting sqref="F483">
    <cfRule type="expression" dxfId="563" priority="578">
      <formula>AP483="NO"</formula>
    </cfRule>
  </conditionalFormatting>
  <conditionalFormatting sqref="E483">
    <cfRule type="expression" dxfId="562" priority="577">
      <formula>$AO483="NO"</formula>
    </cfRule>
  </conditionalFormatting>
  <conditionalFormatting sqref="E481:F481">
    <cfRule type="expression" dxfId="561" priority="576">
      <formula>AO481="NO"</formula>
    </cfRule>
  </conditionalFormatting>
  <conditionalFormatting sqref="I481:J481">
    <cfRule type="expression" dxfId="560" priority="575">
      <formula>$AR481="NO"</formula>
    </cfRule>
  </conditionalFormatting>
  <conditionalFormatting sqref="K481">
    <cfRule type="expression" dxfId="559" priority="574">
      <formula>AND($AS481="NO",K481&lt;&gt;"No aplica")</formula>
    </cfRule>
  </conditionalFormatting>
  <conditionalFormatting sqref="F481">
    <cfRule type="expression" dxfId="558" priority="573">
      <formula>AP481="NO"</formula>
    </cfRule>
  </conditionalFormatting>
  <conditionalFormatting sqref="E481">
    <cfRule type="expression" dxfId="557" priority="572">
      <formula>$AO481="NO"</formula>
    </cfRule>
  </conditionalFormatting>
  <conditionalFormatting sqref="E480:F480">
    <cfRule type="expression" dxfId="556" priority="571">
      <formula>AO480="NO"</formula>
    </cfRule>
  </conditionalFormatting>
  <conditionalFormatting sqref="I480:J480">
    <cfRule type="expression" dxfId="555" priority="570">
      <formula>$AR480="NO"</formula>
    </cfRule>
  </conditionalFormatting>
  <conditionalFormatting sqref="K480">
    <cfRule type="expression" dxfId="554" priority="569">
      <formula>AND($AS480="NO",K480&lt;&gt;"No aplica")</formula>
    </cfRule>
  </conditionalFormatting>
  <conditionalFormatting sqref="F480">
    <cfRule type="expression" dxfId="553" priority="568">
      <formula>AP480="NO"</formula>
    </cfRule>
  </conditionalFormatting>
  <conditionalFormatting sqref="E480">
    <cfRule type="expression" dxfId="552" priority="567">
      <formula>$AO480="NO"</formula>
    </cfRule>
  </conditionalFormatting>
  <conditionalFormatting sqref="E479:F479">
    <cfRule type="expression" dxfId="551" priority="566">
      <formula>AO479="NO"</formula>
    </cfRule>
  </conditionalFormatting>
  <conditionalFormatting sqref="I479:J479">
    <cfRule type="expression" dxfId="550" priority="565">
      <formula>$AR479="NO"</formula>
    </cfRule>
  </conditionalFormatting>
  <conditionalFormatting sqref="K479">
    <cfRule type="expression" dxfId="549" priority="564">
      <formula>AND($AS479="NO",K479&lt;&gt;"No aplica")</formula>
    </cfRule>
  </conditionalFormatting>
  <conditionalFormatting sqref="F479">
    <cfRule type="expression" dxfId="548" priority="563">
      <formula>AP479="NO"</formula>
    </cfRule>
  </conditionalFormatting>
  <conditionalFormatting sqref="E479">
    <cfRule type="expression" dxfId="547" priority="562">
      <formula>$AO479="NO"</formula>
    </cfRule>
  </conditionalFormatting>
  <conditionalFormatting sqref="E477:F477">
    <cfRule type="expression" dxfId="546" priority="561">
      <formula>AO477="NO"</formula>
    </cfRule>
  </conditionalFormatting>
  <conditionalFormatting sqref="I477:J477">
    <cfRule type="expression" dxfId="545" priority="560">
      <formula>$AR477="NO"</formula>
    </cfRule>
  </conditionalFormatting>
  <conditionalFormatting sqref="K477">
    <cfRule type="expression" dxfId="544" priority="559">
      <formula>AND($AS477="NO",K477&lt;&gt;"No aplica")</formula>
    </cfRule>
  </conditionalFormatting>
  <conditionalFormatting sqref="F477">
    <cfRule type="expression" dxfId="543" priority="558">
      <formula>AP477="NO"</formula>
    </cfRule>
  </conditionalFormatting>
  <conditionalFormatting sqref="E477">
    <cfRule type="expression" dxfId="542" priority="557">
      <formula>$AO477="NO"</formula>
    </cfRule>
  </conditionalFormatting>
  <conditionalFormatting sqref="E476:F476">
    <cfRule type="expression" dxfId="541" priority="556">
      <formula>AO476="NO"</formula>
    </cfRule>
  </conditionalFormatting>
  <conditionalFormatting sqref="I476:J476">
    <cfRule type="expression" dxfId="540" priority="555">
      <formula>$AR476="NO"</formula>
    </cfRule>
  </conditionalFormatting>
  <conditionalFormatting sqref="K476">
    <cfRule type="expression" dxfId="539" priority="554">
      <formula>AND($AS476="NO",K476&lt;&gt;"No aplica")</formula>
    </cfRule>
  </conditionalFormatting>
  <conditionalFormatting sqref="F476">
    <cfRule type="expression" dxfId="538" priority="553">
      <formula>AP476="NO"</formula>
    </cfRule>
  </conditionalFormatting>
  <conditionalFormatting sqref="E476">
    <cfRule type="expression" dxfId="537" priority="552">
      <formula>$AO476="NO"</formula>
    </cfRule>
  </conditionalFormatting>
  <conditionalFormatting sqref="E475:F475">
    <cfRule type="expression" dxfId="536" priority="551">
      <formula>AO475="NO"</formula>
    </cfRule>
  </conditionalFormatting>
  <conditionalFormatting sqref="I475:J475">
    <cfRule type="expression" dxfId="535" priority="550">
      <formula>$AR475="NO"</formula>
    </cfRule>
  </conditionalFormatting>
  <conditionalFormatting sqref="K475">
    <cfRule type="expression" dxfId="534" priority="549">
      <formula>AND($AS475="NO",K475&lt;&gt;"No aplica")</formula>
    </cfRule>
  </conditionalFormatting>
  <conditionalFormatting sqref="F475">
    <cfRule type="expression" dxfId="533" priority="548">
      <formula>AP475="NO"</formula>
    </cfRule>
  </conditionalFormatting>
  <conditionalFormatting sqref="E475">
    <cfRule type="expression" dxfId="532" priority="547">
      <formula>$AO475="NO"</formula>
    </cfRule>
  </conditionalFormatting>
  <conditionalFormatting sqref="E499:F499">
    <cfRule type="expression" dxfId="531" priority="546">
      <formula>AO499="NO"</formula>
    </cfRule>
  </conditionalFormatting>
  <conditionalFormatting sqref="I499:J499">
    <cfRule type="expression" dxfId="530" priority="545">
      <formula>$AR499="NO"</formula>
    </cfRule>
  </conditionalFormatting>
  <conditionalFormatting sqref="K499">
    <cfRule type="expression" dxfId="529" priority="544">
      <formula>AND($AS499="NO",K499&lt;&gt;"No aplica")</formula>
    </cfRule>
  </conditionalFormatting>
  <conditionalFormatting sqref="F499">
    <cfRule type="expression" dxfId="528" priority="543">
      <formula>AP499="NO"</formula>
    </cfRule>
  </conditionalFormatting>
  <conditionalFormatting sqref="E499">
    <cfRule type="expression" dxfId="527" priority="542">
      <formula>$AO499="NO"</formula>
    </cfRule>
  </conditionalFormatting>
  <conditionalFormatting sqref="E498:F498">
    <cfRule type="expression" dxfId="526" priority="541">
      <formula>AO498="NO"</formula>
    </cfRule>
  </conditionalFormatting>
  <conditionalFormatting sqref="I498:J498">
    <cfRule type="expression" dxfId="525" priority="540">
      <formula>$AR498="NO"</formula>
    </cfRule>
  </conditionalFormatting>
  <conditionalFormatting sqref="K498">
    <cfRule type="expression" dxfId="524" priority="539">
      <formula>AND($AS498="NO",K498&lt;&gt;"No aplica")</formula>
    </cfRule>
  </conditionalFormatting>
  <conditionalFormatting sqref="F498">
    <cfRule type="expression" dxfId="523" priority="538">
      <formula>AP498="NO"</formula>
    </cfRule>
  </conditionalFormatting>
  <conditionalFormatting sqref="E498">
    <cfRule type="expression" dxfId="522" priority="537">
      <formula>$AO498="NO"</formula>
    </cfRule>
  </conditionalFormatting>
  <conditionalFormatting sqref="E497:F497">
    <cfRule type="expression" dxfId="521" priority="536">
      <formula>AO497="NO"</formula>
    </cfRule>
  </conditionalFormatting>
  <conditionalFormatting sqref="I497:J497">
    <cfRule type="expression" dxfId="520" priority="535">
      <formula>$AR497="NO"</formula>
    </cfRule>
  </conditionalFormatting>
  <conditionalFormatting sqref="K497">
    <cfRule type="expression" dxfId="519" priority="534">
      <formula>AND($AS497="NO",K497&lt;&gt;"No aplica")</formula>
    </cfRule>
  </conditionalFormatting>
  <conditionalFormatting sqref="F497">
    <cfRule type="expression" dxfId="518" priority="533">
      <formula>AP497="NO"</formula>
    </cfRule>
  </conditionalFormatting>
  <conditionalFormatting sqref="E497">
    <cfRule type="expression" dxfId="517" priority="532">
      <formula>$AO497="NO"</formula>
    </cfRule>
  </conditionalFormatting>
  <conditionalFormatting sqref="E496:F496">
    <cfRule type="expression" dxfId="516" priority="531">
      <formula>AO496="NO"</formula>
    </cfRule>
  </conditionalFormatting>
  <conditionalFormatting sqref="I496:J496">
    <cfRule type="expression" dxfId="515" priority="530">
      <formula>$AR496="NO"</formula>
    </cfRule>
  </conditionalFormatting>
  <conditionalFormatting sqref="K496">
    <cfRule type="expression" dxfId="514" priority="529">
      <formula>AND($AS496="NO",K496&lt;&gt;"No aplica")</formula>
    </cfRule>
  </conditionalFormatting>
  <conditionalFormatting sqref="F496">
    <cfRule type="expression" dxfId="513" priority="528">
      <formula>AP496="NO"</formula>
    </cfRule>
  </conditionalFormatting>
  <conditionalFormatting sqref="E496">
    <cfRule type="expression" dxfId="512" priority="527">
      <formula>$AO496="NO"</formula>
    </cfRule>
  </conditionalFormatting>
  <conditionalFormatting sqref="E495:F495">
    <cfRule type="expression" dxfId="511" priority="526">
      <formula>AO495="NO"</formula>
    </cfRule>
  </conditionalFormatting>
  <conditionalFormatting sqref="I495:J495">
    <cfRule type="expression" dxfId="510" priority="525">
      <formula>$AR495="NO"</formula>
    </cfRule>
  </conditionalFormatting>
  <conditionalFormatting sqref="K495">
    <cfRule type="expression" dxfId="509" priority="524">
      <formula>AND($AS495="NO",K495&lt;&gt;"No aplica")</formula>
    </cfRule>
  </conditionalFormatting>
  <conditionalFormatting sqref="F495">
    <cfRule type="expression" dxfId="508" priority="523">
      <formula>AP495="NO"</formula>
    </cfRule>
  </conditionalFormatting>
  <conditionalFormatting sqref="E495">
    <cfRule type="expression" dxfId="507" priority="522">
      <formula>$AO495="NO"</formula>
    </cfRule>
  </conditionalFormatting>
  <conditionalFormatting sqref="E494:F494">
    <cfRule type="expression" dxfId="506" priority="521">
      <formula>AO494="NO"</formula>
    </cfRule>
  </conditionalFormatting>
  <conditionalFormatting sqref="I494:J494">
    <cfRule type="expression" dxfId="505" priority="520">
      <formula>$AR494="NO"</formula>
    </cfRule>
  </conditionalFormatting>
  <conditionalFormatting sqref="K494">
    <cfRule type="expression" dxfId="504" priority="519">
      <formula>AND($AS494="NO",K494&lt;&gt;"No aplica")</formula>
    </cfRule>
  </conditionalFormatting>
  <conditionalFormatting sqref="F494">
    <cfRule type="expression" dxfId="503" priority="518">
      <formula>AP494="NO"</formula>
    </cfRule>
  </conditionalFormatting>
  <conditionalFormatting sqref="E494">
    <cfRule type="expression" dxfId="502" priority="517">
      <formula>$AO494="NO"</formula>
    </cfRule>
  </conditionalFormatting>
  <conditionalFormatting sqref="E493:F493">
    <cfRule type="expression" dxfId="501" priority="516">
      <formula>AO493="NO"</formula>
    </cfRule>
  </conditionalFormatting>
  <conditionalFormatting sqref="I493:J493">
    <cfRule type="expression" dxfId="500" priority="515">
      <formula>$AR493="NO"</formula>
    </cfRule>
  </conditionalFormatting>
  <conditionalFormatting sqref="K493">
    <cfRule type="expression" dxfId="499" priority="514">
      <formula>AND($AS493="NO",K493&lt;&gt;"No aplica")</formula>
    </cfRule>
  </conditionalFormatting>
  <conditionalFormatting sqref="F493">
    <cfRule type="expression" dxfId="498" priority="513">
      <formula>AP493="NO"</formula>
    </cfRule>
  </conditionalFormatting>
  <conditionalFormatting sqref="E493">
    <cfRule type="expression" dxfId="497" priority="512">
      <formula>$AO493="NO"</formula>
    </cfRule>
  </conditionalFormatting>
  <conditionalFormatting sqref="E492:F492">
    <cfRule type="expression" dxfId="496" priority="511">
      <formula>AO492="NO"</formula>
    </cfRule>
  </conditionalFormatting>
  <conditionalFormatting sqref="I492:J492">
    <cfRule type="expression" dxfId="495" priority="510">
      <formula>$AR492="NO"</formula>
    </cfRule>
  </conditionalFormatting>
  <conditionalFormatting sqref="K492">
    <cfRule type="expression" dxfId="494" priority="509">
      <formula>AND($AS492="NO",K492&lt;&gt;"No aplica")</formula>
    </cfRule>
  </conditionalFormatting>
  <conditionalFormatting sqref="F492">
    <cfRule type="expression" dxfId="493" priority="508">
      <formula>AP492="NO"</formula>
    </cfRule>
  </conditionalFormatting>
  <conditionalFormatting sqref="E492">
    <cfRule type="expression" dxfId="492" priority="507">
      <formula>$AO492="NO"</formula>
    </cfRule>
  </conditionalFormatting>
  <conditionalFormatting sqref="E491:F491">
    <cfRule type="expression" dxfId="491" priority="506">
      <formula>AO491="NO"</formula>
    </cfRule>
  </conditionalFormatting>
  <conditionalFormatting sqref="I491:J491">
    <cfRule type="expression" dxfId="490" priority="505">
      <formula>$AR491="NO"</formula>
    </cfRule>
  </conditionalFormatting>
  <conditionalFormatting sqref="K491">
    <cfRule type="expression" dxfId="489" priority="504">
      <formula>AND($AS491="NO",K491&lt;&gt;"No aplica")</formula>
    </cfRule>
  </conditionalFormatting>
  <conditionalFormatting sqref="F491">
    <cfRule type="expression" dxfId="488" priority="503">
      <formula>AP491="NO"</formula>
    </cfRule>
  </conditionalFormatting>
  <conditionalFormatting sqref="E491">
    <cfRule type="expression" dxfId="487" priority="502">
      <formula>$AO491="NO"</formula>
    </cfRule>
  </conditionalFormatting>
  <conditionalFormatting sqref="E490:F490">
    <cfRule type="expression" dxfId="486" priority="501">
      <formula>AO490="NO"</formula>
    </cfRule>
  </conditionalFormatting>
  <conditionalFormatting sqref="I490:J490">
    <cfRule type="expression" dxfId="485" priority="500">
      <formula>$AR490="NO"</formula>
    </cfRule>
  </conditionalFormatting>
  <conditionalFormatting sqref="K490">
    <cfRule type="expression" dxfId="484" priority="499">
      <formula>AND($AS490="NO",K490&lt;&gt;"No aplica")</formula>
    </cfRule>
  </conditionalFormatting>
  <conditionalFormatting sqref="F490">
    <cfRule type="expression" dxfId="483" priority="498">
      <formula>AP490="NO"</formula>
    </cfRule>
  </conditionalFormatting>
  <conditionalFormatting sqref="E490">
    <cfRule type="expression" dxfId="482" priority="497">
      <formula>$AO490="NO"</formula>
    </cfRule>
  </conditionalFormatting>
  <conditionalFormatting sqref="E489:F489">
    <cfRule type="expression" dxfId="481" priority="496">
      <formula>AO489="NO"</formula>
    </cfRule>
  </conditionalFormatting>
  <conditionalFormatting sqref="I489:J489">
    <cfRule type="expression" dxfId="480" priority="495">
      <formula>$AR489="NO"</formula>
    </cfRule>
  </conditionalFormatting>
  <conditionalFormatting sqref="K489">
    <cfRule type="expression" dxfId="479" priority="494">
      <formula>AND($AS489="NO",K489&lt;&gt;"No aplica")</formula>
    </cfRule>
  </conditionalFormatting>
  <conditionalFormatting sqref="F489">
    <cfRule type="expression" dxfId="478" priority="493">
      <formula>AP489="NO"</formula>
    </cfRule>
  </conditionalFormatting>
  <conditionalFormatting sqref="E489">
    <cfRule type="expression" dxfId="477" priority="492">
      <formula>$AO489="NO"</formula>
    </cfRule>
  </conditionalFormatting>
  <conditionalFormatting sqref="E488:F488">
    <cfRule type="expression" dxfId="476" priority="491">
      <formula>AO488="NO"</formula>
    </cfRule>
  </conditionalFormatting>
  <conditionalFormatting sqref="I488:J488">
    <cfRule type="expression" dxfId="475" priority="490">
      <formula>$AR488="NO"</formula>
    </cfRule>
  </conditionalFormatting>
  <conditionalFormatting sqref="K488">
    <cfRule type="expression" dxfId="474" priority="489">
      <formula>AND($AS488="NO",K488&lt;&gt;"No aplica")</formula>
    </cfRule>
  </conditionalFormatting>
  <conditionalFormatting sqref="F488">
    <cfRule type="expression" dxfId="473" priority="488">
      <formula>AP488="NO"</formula>
    </cfRule>
  </conditionalFormatting>
  <conditionalFormatting sqref="E488">
    <cfRule type="expression" dxfId="472" priority="487">
      <formula>$AO488="NO"</formula>
    </cfRule>
  </conditionalFormatting>
  <conditionalFormatting sqref="E487:F487">
    <cfRule type="expression" dxfId="471" priority="486">
      <formula>AO487="NO"</formula>
    </cfRule>
  </conditionalFormatting>
  <conditionalFormatting sqref="I487:J487">
    <cfRule type="expression" dxfId="470" priority="485">
      <formula>$AR487="NO"</formula>
    </cfRule>
  </conditionalFormatting>
  <conditionalFormatting sqref="K487">
    <cfRule type="expression" dxfId="469" priority="484">
      <formula>AND($AS487="NO",K487&lt;&gt;"No aplica")</formula>
    </cfRule>
  </conditionalFormatting>
  <conditionalFormatting sqref="F487">
    <cfRule type="expression" dxfId="468" priority="483">
      <formula>AP487="NO"</formula>
    </cfRule>
  </conditionalFormatting>
  <conditionalFormatting sqref="E487">
    <cfRule type="expression" dxfId="467" priority="482">
      <formula>$AO487="NO"</formula>
    </cfRule>
  </conditionalFormatting>
  <conditionalFormatting sqref="E511:F511">
    <cfRule type="expression" dxfId="466" priority="481">
      <formula>AO511="NO"</formula>
    </cfRule>
  </conditionalFormatting>
  <conditionalFormatting sqref="I511:J511">
    <cfRule type="expression" dxfId="465" priority="480">
      <formula>$AR511="NO"</formula>
    </cfRule>
  </conditionalFormatting>
  <conditionalFormatting sqref="K511">
    <cfRule type="expression" dxfId="464" priority="479">
      <formula>AND($AS511="NO",K511&lt;&gt;"No aplica")</formula>
    </cfRule>
  </conditionalFormatting>
  <conditionalFormatting sqref="F511">
    <cfRule type="expression" dxfId="463" priority="478">
      <formula>AP511="NO"</formula>
    </cfRule>
  </conditionalFormatting>
  <conditionalFormatting sqref="E511">
    <cfRule type="expression" dxfId="462" priority="477">
      <formula>$AO511="NO"</formula>
    </cfRule>
  </conditionalFormatting>
  <conditionalFormatting sqref="E510:F510">
    <cfRule type="expression" dxfId="461" priority="476">
      <formula>AO510="NO"</formula>
    </cfRule>
  </conditionalFormatting>
  <conditionalFormatting sqref="I510:J510">
    <cfRule type="expression" dxfId="460" priority="475">
      <formula>$AR510="NO"</formula>
    </cfRule>
  </conditionalFormatting>
  <conditionalFormatting sqref="K510">
    <cfRule type="expression" dxfId="459" priority="474">
      <formula>AND($AS510="NO",K510&lt;&gt;"No aplica")</formula>
    </cfRule>
  </conditionalFormatting>
  <conditionalFormatting sqref="F510">
    <cfRule type="expression" dxfId="458" priority="473">
      <formula>AP510="NO"</formula>
    </cfRule>
  </conditionalFormatting>
  <conditionalFormatting sqref="E510">
    <cfRule type="expression" dxfId="457" priority="472">
      <formula>$AO510="NO"</formula>
    </cfRule>
  </conditionalFormatting>
  <conditionalFormatting sqref="E509:F509">
    <cfRule type="expression" dxfId="456" priority="471">
      <formula>AO509="NO"</formula>
    </cfRule>
  </conditionalFormatting>
  <conditionalFormatting sqref="I509:J509">
    <cfRule type="expression" dxfId="455" priority="470">
      <formula>$AR509="NO"</formula>
    </cfRule>
  </conditionalFormatting>
  <conditionalFormatting sqref="K509">
    <cfRule type="expression" dxfId="454" priority="469">
      <formula>AND($AS509="NO",K509&lt;&gt;"No aplica")</formula>
    </cfRule>
  </conditionalFormatting>
  <conditionalFormatting sqref="F509">
    <cfRule type="expression" dxfId="453" priority="468">
      <formula>AP509="NO"</formula>
    </cfRule>
  </conditionalFormatting>
  <conditionalFormatting sqref="E509">
    <cfRule type="expression" dxfId="452" priority="467">
      <formula>$AO509="NO"</formula>
    </cfRule>
  </conditionalFormatting>
  <conditionalFormatting sqref="E508:F508">
    <cfRule type="expression" dxfId="451" priority="466">
      <formula>AO508="NO"</formula>
    </cfRule>
  </conditionalFormatting>
  <conditionalFormatting sqref="I508:J508">
    <cfRule type="expression" dxfId="450" priority="465">
      <formula>$AR508="NO"</formula>
    </cfRule>
  </conditionalFormatting>
  <conditionalFormatting sqref="K508">
    <cfRule type="expression" dxfId="449" priority="464">
      <formula>AND($AS508="NO",K508&lt;&gt;"No aplica")</formula>
    </cfRule>
  </conditionalFormatting>
  <conditionalFormatting sqref="F508">
    <cfRule type="expression" dxfId="448" priority="463">
      <formula>AP508="NO"</formula>
    </cfRule>
  </conditionalFormatting>
  <conditionalFormatting sqref="E508">
    <cfRule type="expression" dxfId="447" priority="462">
      <formula>$AO508="NO"</formula>
    </cfRule>
  </conditionalFormatting>
  <conditionalFormatting sqref="E507:F507">
    <cfRule type="expression" dxfId="446" priority="461">
      <formula>AO507="NO"</formula>
    </cfRule>
  </conditionalFormatting>
  <conditionalFormatting sqref="I507:J507">
    <cfRule type="expression" dxfId="445" priority="460">
      <formula>$AR507="NO"</formula>
    </cfRule>
  </conditionalFormatting>
  <conditionalFormatting sqref="K507">
    <cfRule type="expression" dxfId="444" priority="459">
      <formula>AND($AS507="NO",K507&lt;&gt;"No aplica")</formula>
    </cfRule>
  </conditionalFormatting>
  <conditionalFormatting sqref="F507">
    <cfRule type="expression" dxfId="443" priority="458">
      <formula>AP507="NO"</formula>
    </cfRule>
  </conditionalFormatting>
  <conditionalFormatting sqref="E507">
    <cfRule type="expression" dxfId="442" priority="457">
      <formula>$AO507="NO"</formula>
    </cfRule>
  </conditionalFormatting>
  <conditionalFormatting sqref="E506:F506">
    <cfRule type="expression" dxfId="441" priority="456">
      <formula>AO506="NO"</formula>
    </cfRule>
  </conditionalFormatting>
  <conditionalFormatting sqref="I506:J506">
    <cfRule type="expression" dxfId="440" priority="455">
      <formula>$AR506="NO"</formula>
    </cfRule>
  </conditionalFormatting>
  <conditionalFormatting sqref="K506">
    <cfRule type="expression" dxfId="439" priority="454">
      <formula>AND($AS506="NO",K506&lt;&gt;"No aplica")</formula>
    </cfRule>
  </conditionalFormatting>
  <conditionalFormatting sqref="F506">
    <cfRule type="expression" dxfId="438" priority="453">
      <formula>AP506="NO"</formula>
    </cfRule>
  </conditionalFormatting>
  <conditionalFormatting sqref="E506">
    <cfRule type="expression" dxfId="437" priority="452">
      <formula>$AO506="NO"</formula>
    </cfRule>
  </conditionalFormatting>
  <conditionalFormatting sqref="E505:F505">
    <cfRule type="expression" dxfId="436" priority="451">
      <formula>AO505="NO"</formula>
    </cfRule>
  </conditionalFormatting>
  <conditionalFormatting sqref="I505:J505">
    <cfRule type="expression" dxfId="435" priority="450">
      <formula>$AR505="NO"</formula>
    </cfRule>
  </conditionalFormatting>
  <conditionalFormatting sqref="K505">
    <cfRule type="expression" dxfId="434" priority="449">
      <formula>AND($AS505="NO",K505&lt;&gt;"No aplica")</formula>
    </cfRule>
  </conditionalFormatting>
  <conditionalFormatting sqref="F505">
    <cfRule type="expression" dxfId="433" priority="448">
      <formula>AP505="NO"</formula>
    </cfRule>
  </conditionalFormatting>
  <conditionalFormatting sqref="E505">
    <cfRule type="expression" dxfId="432" priority="447">
      <formula>$AO505="NO"</formula>
    </cfRule>
  </conditionalFormatting>
  <conditionalFormatting sqref="E504:F504">
    <cfRule type="expression" dxfId="431" priority="446">
      <formula>AO504="NO"</formula>
    </cfRule>
  </conditionalFormatting>
  <conditionalFormatting sqref="I504:J504">
    <cfRule type="expression" dxfId="430" priority="445">
      <formula>$AR504="NO"</formula>
    </cfRule>
  </conditionalFormatting>
  <conditionalFormatting sqref="K504">
    <cfRule type="expression" dxfId="429" priority="444">
      <formula>AND($AS504="NO",K504&lt;&gt;"No aplica")</formula>
    </cfRule>
  </conditionalFormatting>
  <conditionalFormatting sqref="F504">
    <cfRule type="expression" dxfId="428" priority="443">
      <formula>AP504="NO"</formula>
    </cfRule>
  </conditionalFormatting>
  <conditionalFormatting sqref="E504">
    <cfRule type="expression" dxfId="427" priority="442">
      <formula>$AO504="NO"</formula>
    </cfRule>
  </conditionalFormatting>
  <conditionalFormatting sqref="E503:F503">
    <cfRule type="expression" dxfId="426" priority="441">
      <formula>AO503="NO"</formula>
    </cfRule>
  </conditionalFormatting>
  <conditionalFormatting sqref="I503:J503">
    <cfRule type="expression" dxfId="425" priority="440">
      <formula>$AR503="NO"</formula>
    </cfRule>
  </conditionalFormatting>
  <conditionalFormatting sqref="K503">
    <cfRule type="expression" dxfId="424" priority="439">
      <formula>AND($AS503="NO",K503&lt;&gt;"No aplica")</formula>
    </cfRule>
  </conditionalFormatting>
  <conditionalFormatting sqref="F503">
    <cfRule type="expression" dxfId="423" priority="438">
      <formula>AP503="NO"</formula>
    </cfRule>
  </conditionalFormatting>
  <conditionalFormatting sqref="E503">
    <cfRule type="expression" dxfId="422" priority="437">
      <formula>$AO503="NO"</formula>
    </cfRule>
  </conditionalFormatting>
  <conditionalFormatting sqref="E502:F502">
    <cfRule type="expression" dxfId="421" priority="436">
      <formula>AO502="NO"</formula>
    </cfRule>
  </conditionalFormatting>
  <conditionalFormatting sqref="I502:J502">
    <cfRule type="expression" dxfId="420" priority="435">
      <formula>$AR502="NO"</formula>
    </cfRule>
  </conditionalFormatting>
  <conditionalFormatting sqref="K502">
    <cfRule type="expression" dxfId="419" priority="434">
      <formula>AND($AS502="NO",K502&lt;&gt;"No aplica")</formula>
    </cfRule>
  </conditionalFormatting>
  <conditionalFormatting sqref="F502">
    <cfRule type="expression" dxfId="418" priority="433">
      <formula>AP502="NO"</formula>
    </cfRule>
  </conditionalFormatting>
  <conditionalFormatting sqref="E502">
    <cfRule type="expression" dxfId="417" priority="432">
      <formula>$AO502="NO"</formula>
    </cfRule>
  </conditionalFormatting>
  <conditionalFormatting sqref="E501:F501">
    <cfRule type="expression" dxfId="416" priority="431">
      <formula>AO501="NO"</formula>
    </cfRule>
  </conditionalFormatting>
  <conditionalFormatting sqref="I501:J501">
    <cfRule type="expression" dxfId="415" priority="430">
      <formula>$AR501="NO"</formula>
    </cfRule>
  </conditionalFormatting>
  <conditionalFormatting sqref="K501">
    <cfRule type="expression" dxfId="414" priority="429">
      <formula>AND($AS501="NO",K501&lt;&gt;"No aplica")</formula>
    </cfRule>
  </conditionalFormatting>
  <conditionalFormatting sqref="F501">
    <cfRule type="expression" dxfId="413" priority="428">
      <formula>AP501="NO"</formula>
    </cfRule>
  </conditionalFormatting>
  <conditionalFormatting sqref="E501">
    <cfRule type="expression" dxfId="412" priority="427">
      <formula>$AO501="NO"</formula>
    </cfRule>
  </conditionalFormatting>
  <conditionalFormatting sqref="E519:F519">
    <cfRule type="expression" dxfId="411" priority="426">
      <formula>AO519="NO"</formula>
    </cfRule>
  </conditionalFormatting>
  <conditionalFormatting sqref="I519:J519">
    <cfRule type="expression" dxfId="410" priority="425">
      <formula>$AR519="NO"</formula>
    </cfRule>
  </conditionalFormatting>
  <conditionalFormatting sqref="K519">
    <cfRule type="expression" dxfId="409" priority="424">
      <formula>AND($AS519="NO",K519&lt;&gt;"No aplica")</formula>
    </cfRule>
  </conditionalFormatting>
  <conditionalFormatting sqref="F519">
    <cfRule type="expression" dxfId="408" priority="423">
      <formula>AP519="NO"</formula>
    </cfRule>
  </conditionalFormatting>
  <conditionalFormatting sqref="E519">
    <cfRule type="expression" dxfId="407" priority="422">
      <formula>$AO519="NO"</formula>
    </cfRule>
  </conditionalFormatting>
  <conditionalFormatting sqref="E518:F518">
    <cfRule type="expression" dxfId="406" priority="421">
      <formula>AO518="NO"</formula>
    </cfRule>
  </conditionalFormatting>
  <conditionalFormatting sqref="I518:J518">
    <cfRule type="expression" dxfId="405" priority="420">
      <formula>$AR518="NO"</formula>
    </cfRule>
  </conditionalFormatting>
  <conditionalFormatting sqref="K518">
    <cfRule type="expression" dxfId="404" priority="419">
      <formula>AND($AS518="NO",K518&lt;&gt;"No aplica")</formula>
    </cfRule>
  </conditionalFormatting>
  <conditionalFormatting sqref="F518">
    <cfRule type="expression" dxfId="403" priority="418">
      <formula>AP518="NO"</formula>
    </cfRule>
  </conditionalFormatting>
  <conditionalFormatting sqref="E518">
    <cfRule type="expression" dxfId="402" priority="417">
      <formula>$AO518="NO"</formula>
    </cfRule>
  </conditionalFormatting>
  <conditionalFormatting sqref="E517:F517">
    <cfRule type="expression" dxfId="401" priority="416">
      <formula>AO517="NO"</formula>
    </cfRule>
  </conditionalFormatting>
  <conditionalFormatting sqref="I517:J517">
    <cfRule type="expression" dxfId="400" priority="415">
      <formula>$AR517="NO"</formula>
    </cfRule>
  </conditionalFormatting>
  <conditionalFormatting sqref="K517">
    <cfRule type="expression" dxfId="399" priority="414">
      <formula>AND($AS517="NO",K517&lt;&gt;"No aplica")</formula>
    </cfRule>
  </conditionalFormatting>
  <conditionalFormatting sqref="F517">
    <cfRule type="expression" dxfId="398" priority="413">
      <formula>AP517="NO"</formula>
    </cfRule>
  </conditionalFormatting>
  <conditionalFormatting sqref="E517">
    <cfRule type="expression" dxfId="397" priority="412">
      <formula>$AO517="NO"</formula>
    </cfRule>
  </conditionalFormatting>
  <conditionalFormatting sqref="E516:F516">
    <cfRule type="expression" dxfId="396" priority="411">
      <formula>AO516="NO"</formula>
    </cfRule>
  </conditionalFormatting>
  <conditionalFormatting sqref="I516:J516">
    <cfRule type="expression" dxfId="395" priority="410">
      <formula>$AR516="NO"</formula>
    </cfRule>
  </conditionalFormatting>
  <conditionalFormatting sqref="K516">
    <cfRule type="expression" dxfId="394" priority="409">
      <formula>AND($AS516="NO",K516&lt;&gt;"No aplica")</formula>
    </cfRule>
  </conditionalFormatting>
  <conditionalFormatting sqref="F516">
    <cfRule type="expression" dxfId="393" priority="408">
      <formula>AP516="NO"</formula>
    </cfRule>
  </conditionalFormatting>
  <conditionalFormatting sqref="E516">
    <cfRule type="expression" dxfId="392" priority="407">
      <formula>$AO516="NO"</formula>
    </cfRule>
  </conditionalFormatting>
  <conditionalFormatting sqref="E515:F515">
    <cfRule type="expression" dxfId="391" priority="406">
      <formula>AO515="NO"</formula>
    </cfRule>
  </conditionalFormatting>
  <conditionalFormatting sqref="I515:J515">
    <cfRule type="expression" dxfId="390" priority="405">
      <formula>$AR515="NO"</formula>
    </cfRule>
  </conditionalFormatting>
  <conditionalFormatting sqref="K515">
    <cfRule type="expression" dxfId="389" priority="404">
      <formula>AND($AS515="NO",K515&lt;&gt;"No aplica")</formula>
    </cfRule>
  </conditionalFormatting>
  <conditionalFormatting sqref="F515">
    <cfRule type="expression" dxfId="388" priority="403">
      <formula>AP515="NO"</formula>
    </cfRule>
  </conditionalFormatting>
  <conditionalFormatting sqref="E515">
    <cfRule type="expression" dxfId="387" priority="402">
      <formula>$AO515="NO"</formula>
    </cfRule>
  </conditionalFormatting>
  <conditionalFormatting sqref="E514:F514">
    <cfRule type="expression" dxfId="386" priority="401">
      <formula>AO514="NO"</formula>
    </cfRule>
  </conditionalFormatting>
  <conditionalFormatting sqref="I514:J514">
    <cfRule type="expression" dxfId="385" priority="400">
      <formula>$AR514="NO"</formula>
    </cfRule>
  </conditionalFormatting>
  <conditionalFormatting sqref="K514">
    <cfRule type="expression" dxfId="384" priority="399">
      <formula>AND($AS514="NO",K514&lt;&gt;"No aplica")</formula>
    </cfRule>
  </conditionalFormatting>
  <conditionalFormatting sqref="F514">
    <cfRule type="expression" dxfId="383" priority="398">
      <formula>AP514="NO"</formula>
    </cfRule>
  </conditionalFormatting>
  <conditionalFormatting sqref="E514">
    <cfRule type="expression" dxfId="382" priority="397">
      <formula>$AO514="NO"</formula>
    </cfRule>
  </conditionalFormatting>
  <conditionalFormatting sqref="E513:F513">
    <cfRule type="expression" dxfId="381" priority="396">
      <formula>AO513="NO"</formula>
    </cfRule>
  </conditionalFormatting>
  <conditionalFormatting sqref="I513:J513">
    <cfRule type="expression" dxfId="380" priority="395">
      <formula>$AR513="NO"</formula>
    </cfRule>
  </conditionalFormatting>
  <conditionalFormatting sqref="K513">
    <cfRule type="expression" dxfId="379" priority="394">
      <formula>AND($AS513="NO",K513&lt;&gt;"No aplica")</formula>
    </cfRule>
  </conditionalFormatting>
  <conditionalFormatting sqref="F513">
    <cfRule type="expression" dxfId="378" priority="393">
      <formula>AP513="NO"</formula>
    </cfRule>
  </conditionalFormatting>
  <conditionalFormatting sqref="E513">
    <cfRule type="expression" dxfId="377" priority="392">
      <formula>$AO513="NO"</formula>
    </cfRule>
  </conditionalFormatting>
  <conditionalFormatting sqref="E512:F512">
    <cfRule type="expression" dxfId="376" priority="391">
      <formula>AO512="NO"</formula>
    </cfRule>
  </conditionalFormatting>
  <conditionalFormatting sqref="I512:J512">
    <cfRule type="expression" dxfId="375" priority="390">
      <formula>$AR512="NO"</formula>
    </cfRule>
  </conditionalFormatting>
  <conditionalFormatting sqref="K512">
    <cfRule type="expression" dxfId="374" priority="389">
      <formula>AND($AS512="NO",K512&lt;&gt;"No aplica")</formula>
    </cfRule>
  </conditionalFormatting>
  <conditionalFormatting sqref="F512">
    <cfRule type="expression" dxfId="373" priority="388">
      <formula>AP512="NO"</formula>
    </cfRule>
  </conditionalFormatting>
  <conditionalFormatting sqref="E512">
    <cfRule type="expression" dxfId="372" priority="387">
      <formula>$AO512="NO"</formula>
    </cfRule>
  </conditionalFormatting>
  <conditionalFormatting sqref="E541:F541">
    <cfRule type="expression" dxfId="371" priority="386">
      <formula>AO541="NO"</formula>
    </cfRule>
  </conditionalFormatting>
  <conditionalFormatting sqref="I541:J541">
    <cfRule type="expression" dxfId="370" priority="385">
      <formula>$AR541="NO"</formula>
    </cfRule>
  </conditionalFormatting>
  <conditionalFormatting sqref="K541">
    <cfRule type="expression" dxfId="369" priority="384">
      <formula>AND($AS541="NO",K541&lt;&gt;"No aplica")</formula>
    </cfRule>
  </conditionalFormatting>
  <conditionalFormatting sqref="F541">
    <cfRule type="expression" dxfId="368" priority="383">
      <formula>AP541="NO"</formula>
    </cfRule>
  </conditionalFormatting>
  <conditionalFormatting sqref="E541">
    <cfRule type="expression" dxfId="367" priority="382">
      <formula>$AO541="NO"</formula>
    </cfRule>
  </conditionalFormatting>
  <conditionalFormatting sqref="E530:F530">
    <cfRule type="expression" dxfId="366" priority="381">
      <formula>AO530="NO"</formula>
    </cfRule>
  </conditionalFormatting>
  <conditionalFormatting sqref="I530:J530">
    <cfRule type="expression" dxfId="365" priority="380">
      <formula>$AR530="NO"</formula>
    </cfRule>
  </conditionalFormatting>
  <conditionalFormatting sqref="K530">
    <cfRule type="expression" dxfId="364" priority="379">
      <formula>AND($AS530="NO",K530&lt;&gt;"No aplica")</formula>
    </cfRule>
  </conditionalFormatting>
  <conditionalFormatting sqref="F530">
    <cfRule type="expression" dxfId="363" priority="378">
      <formula>AP530="NO"</formula>
    </cfRule>
  </conditionalFormatting>
  <conditionalFormatting sqref="E530">
    <cfRule type="expression" dxfId="362" priority="377">
      <formula>$AO530="NO"</formula>
    </cfRule>
  </conditionalFormatting>
  <conditionalFormatting sqref="E529:F529">
    <cfRule type="expression" dxfId="361" priority="376">
      <formula>AO529="NO"</formula>
    </cfRule>
  </conditionalFormatting>
  <conditionalFormatting sqref="I529:J529">
    <cfRule type="expression" dxfId="360" priority="375">
      <formula>$AR529="NO"</formula>
    </cfRule>
  </conditionalFormatting>
  <conditionalFormatting sqref="K529">
    <cfRule type="expression" dxfId="359" priority="374">
      <formula>AND($AS529="NO",K529&lt;&gt;"No aplica")</formula>
    </cfRule>
  </conditionalFormatting>
  <conditionalFormatting sqref="F529">
    <cfRule type="expression" dxfId="358" priority="373">
      <formula>AP529="NO"</formula>
    </cfRule>
  </conditionalFormatting>
  <conditionalFormatting sqref="E529">
    <cfRule type="expression" dxfId="357" priority="372">
      <formula>$AO529="NO"</formula>
    </cfRule>
  </conditionalFormatting>
  <conditionalFormatting sqref="E528:F528">
    <cfRule type="expression" dxfId="356" priority="371">
      <formula>AO528="NO"</formula>
    </cfRule>
  </conditionalFormatting>
  <conditionalFormatting sqref="I528:J528">
    <cfRule type="expression" dxfId="355" priority="370">
      <formula>$AR528="NO"</formula>
    </cfRule>
  </conditionalFormatting>
  <conditionalFormatting sqref="K528">
    <cfRule type="expression" dxfId="354" priority="369">
      <formula>AND($AS528="NO",K528&lt;&gt;"No aplica")</formula>
    </cfRule>
  </conditionalFormatting>
  <conditionalFormatting sqref="F528">
    <cfRule type="expression" dxfId="353" priority="368">
      <formula>AP528="NO"</formula>
    </cfRule>
  </conditionalFormatting>
  <conditionalFormatting sqref="E528">
    <cfRule type="expression" dxfId="352" priority="367">
      <formula>$AO528="NO"</formula>
    </cfRule>
  </conditionalFormatting>
  <conditionalFormatting sqref="E527:F527">
    <cfRule type="expression" dxfId="351" priority="366">
      <formula>AO527="NO"</formula>
    </cfRule>
  </conditionalFormatting>
  <conditionalFormatting sqref="I527:J527">
    <cfRule type="expression" dxfId="350" priority="365">
      <formula>$AR527="NO"</formula>
    </cfRule>
  </conditionalFormatting>
  <conditionalFormatting sqref="K527">
    <cfRule type="expression" dxfId="349" priority="364">
      <formula>AND($AS527="NO",K527&lt;&gt;"No aplica")</formula>
    </cfRule>
  </conditionalFormatting>
  <conditionalFormatting sqref="F527">
    <cfRule type="expression" dxfId="348" priority="363">
      <formula>AP527="NO"</formula>
    </cfRule>
  </conditionalFormatting>
  <conditionalFormatting sqref="E527">
    <cfRule type="expression" dxfId="347" priority="362">
      <formula>$AO527="NO"</formula>
    </cfRule>
  </conditionalFormatting>
  <conditionalFormatting sqref="E526:F526">
    <cfRule type="expression" dxfId="346" priority="361">
      <formula>AO526="NO"</formula>
    </cfRule>
  </conditionalFormatting>
  <conditionalFormatting sqref="I526:J526">
    <cfRule type="expression" dxfId="345" priority="360">
      <formula>$AR526="NO"</formula>
    </cfRule>
  </conditionalFormatting>
  <conditionalFormatting sqref="K526">
    <cfRule type="expression" dxfId="344" priority="359">
      <formula>AND($AS526="NO",K526&lt;&gt;"No aplica")</formula>
    </cfRule>
  </conditionalFormatting>
  <conditionalFormatting sqref="F526">
    <cfRule type="expression" dxfId="343" priority="358">
      <formula>AP526="NO"</formula>
    </cfRule>
  </conditionalFormatting>
  <conditionalFormatting sqref="E526">
    <cfRule type="expression" dxfId="342" priority="357">
      <formula>$AO526="NO"</formula>
    </cfRule>
  </conditionalFormatting>
  <conditionalFormatting sqref="E525:F525">
    <cfRule type="expression" dxfId="341" priority="356">
      <formula>AO525="NO"</formula>
    </cfRule>
  </conditionalFormatting>
  <conditionalFormatting sqref="I525:J525">
    <cfRule type="expression" dxfId="340" priority="355">
      <formula>$AR525="NO"</formula>
    </cfRule>
  </conditionalFormatting>
  <conditionalFormatting sqref="K525">
    <cfRule type="expression" dxfId="339" priority="354">
      <formula>AND($AS525="NO",K525&lt;&gt;"No aplica")</formula>
    </cfRule>
  </conditionalFormatting>
  <conditionalFormatting sqref="F525">
    <cfRule type="expression" dxfId="338" priority="353">
      <formula>AP525="NO"</formula>
    </cfRule>
  </conditionalFormatting>
  <conditionalFormatting sqref="E525">
    <cfRule type="expression" dxfId="337" priority="352">
      <formula>$AO525="NO"</formula>
    </cfRule>
  </conditionalFormatting>
  <conditionalFormatting sqref="E524:F524">
    <cfRule type="expression" dxfId="336" priority="351">
      <formula>AO524="NO"</formula>
    </cfRule>
  </conditionalFormatting>
  <conditionalFormatting sqref="I524:J524">
    <cfRule type="expression" dxfId="335" priority="350">
      <formula>$AR524="NO"</formula>
    </cfRule>
  </conditionalFormatting>
  <conditionalFormatting sqref="K524">
    <cfRule type="expression" dxfId="334" priority="349">
      <formula>AND($AS524="NO",K524&lt;&gt;"No aplica")</formula>
    </cfRule>
  </conditionalFormatting>
  <conditionalFormatting sqref="F524">
    <cfRule type="expression" dxfId="333" priority="348">
      <formula>AP524="NO"</formula>
    </cfRule>
  </conditionalFormatting>
  <conditionalFormatting sqref="E524">
    <cfRule type="expression" dxfId="332" priority="347">
      <formula>$AO524="NO"</formula>
    </cfRule>
  </conditionalFormatting>
  <conditionalFormatting sqref="E523:F523">
    <cfRule type="expression" dxfId="331" priority="346">
      <formula>AO523="NO"</formula>
    </cfRule>
  </conditionalFormatting>
  <conditionalFormatting sqref="I523:J523">
    <cfRule type="expression" dxfId="330" priority="345">
      <formula>$AR523="NO"</formula>
    </cfRule>
  </conditionalFormatting>
  <conditionalFormatting sqref="K523">
    <cfRule type="expression" dxfId="329" priority="344">
      <formula>AND($AS523="NO",K523&lt;&gt;"No aplica")</formula>
    </cfRule>
  </conditionalFormatting>
  <conditionalFormatting sqref="F523">
    <cfRule type="expression" dxfId="328" priority="343">
      <formula>AP523="NO"</formula>
    </cfRule>
  </conditionalFormatting>
  <conditionalFormatting sqref="E523">
    <cfRule type="expression" dxfId="327" priority="342">
      <formula>$AO523="NO"</formula>
    </cfRule>
  </conditionalFormatting>
  <conditionalFormatting sqref="E522:F522">
    <cfRule type="expression" dxfId="326" priority="341">
      <formula>AO522="NO"</formula>
    </cfRule>
  </conditionalFormatting>
  <conditionalFormatting sqref="I522:J522">
    <cfRule type="expression" dxfId="325" priority="340">
      <formula>$AR522="NO"</formula>
    </cfRule>
  </conditionalFormatting>
  <conditionalFormatting sqref="K522">
    <cfRule type="expression" dxfId="324" priority="339">
      <formula>AND($AS522="NO",K522&lt;&gt;"No aplica")</formula>
    </cfRule>
  </conditionalFormatting>
  <conditionalFormatting sqref="F522">
    <cfRule type="expression" dxfId="323" priority="338">
      <formula>AP522="NO"</formula>
    </cfRule>
  </conditionalFormatting>
  <conditionalFormatting sqref="E522">
    <cfRule type="expression" dxfId="322" priority="337">
      <formula>$AO522="NO"</formula>
    </cfRule>
  </conditionalFormatting>
  <conditionalFormatting sqref="E521:F521">
    <cfRule type="expression" dxfId="321" priority="336">
      <formula>AO521="NO"</formula>
    </cfRule>
  </conditionalFormatting>
  <conditionalFormatting sqref="I521:J521">
    <cfRule type="expression" dxfId="320" priority="335">
      <formula>$AR521="NO"</formula>
    </cfRule>
  </conditionalFormatting>
  <conditionalFormatting sqref="K521">
    <cfRule type="expression" dxfId="319" priority="334">
      <formula>AND($AS521="NO",K521&lt;&gt;"No aplica")</formula>
    </cfRule>
  </conditionalFormatting>
  <conditionalFormatting sqref="F521">
    <cfRule type="expression" dxfId="318" priority="333">
      <formula>AP521="NO"</formula>
    </cfRule>
  </conditionalFormatting>
  <conditionalFormatting sqref="E521">
    <cfRule type="expression" dxfId="317" priority="332">
      <formula>$AO521="NO"</formula>
    </cfRule>
  </conditionalFormatting>
  <conditionalFormatting sqref="E520:F520">
    <cfRule type="expression" dxfId="316" priority="331">
      <formula>AO520="NO"</formula>
    </cfRule>
  </conditionalFormatting>
  <conditionalFormatting sqref="I520:J520">
    <cfRule type="expression" dxfId="315" priority="330">
      <formula>$AR520="NO"</formula>
    </cfRule>
  </conditionalFormatting>
  <conditionalFormatting sqref="K520">
    <cfRule type="expression" dxfId="314" priority="329">
      <formula>AND($AS520="NO",K520&lt;&gt;"No aplica")</formula>
    </cfRule>
  </conditionalFormatting>
  <conditionalFormatting sqref="F520">
    <cfRule type="expression" dxfId="313" priority="328">
      <formula>AP520="NO"</formula>
    </cfRule>
  </conditionalFormatting>
  <conditionalFormatting sqref="E520">
    <cfRule type="expression" dxfId="312" priority="327">
      <formula>$AO520="NO"</formula>
    </cfRule>
  </conditionalFormatting>
  <conditionalFormatting sqref="E540:F540">
    <cfRule type="expression" dxfId="311" priority="326">
      <formula>AO540="NO"</formula>
    </cfRule>
  </conditionalFormatting>
  <conditionalFormatting sqref="I540:J540">
    <cfRule type="expression" dxfId="310" priority="325">
      <formula>$AR540="NO"</formula>
    </cfRule>
  </conditionalFormatting>
  <conditionalFormatting sqref="K540">
    <cfRule type="expression" dxfId="309" priority="324">
      <formula>AND($AS540="NO",K540&lt;&gt;"No aplica")</formula>
    </cfRule>
  </conditionalFormatting>
  <conditionalFormatting sqref="F540">
    <cfRule type="expression" dxfId="308" priority="323">
      <formula>AP540="NO"</formula>
    </cfRule>
  </conditionalFormatting>
  <conditionalFormatting sqref="E540">
    <cfRule type="expression" dxfId="307" priority="322">
      <formula>$AO540="NO"</formula>
    </cfRule>
  </conditionalFormatting>
  <conditionalFormatting sqref="E539:F539">
    <cfRule type="expression" dxfId="306" priority="321">
      <formula>AO539="NO"</formula>
    </cfRule>
  </conditionalFormatting>
  <conditionalFormatting sqref="I539:J539">
    <cfRule type="expression" dxfId="305" priority="320">
      <formula>$AR539="NO"</formula>
    </cfRule>
  </conditionalFormatting>
  <conditionalFormatting sqref="K539">
    <cfRule type="expression" dxfId="304" priority="319">
      <formula>AND($AS539="NO",K539&lt;&gt;"No aplica")</formula>
    </cfRule>
  </conditionalFormatting>
  <conditionalFormatting sqref="F539">
    <cfRule type="expression" dxfId="303" priority="318">
      <formula>AP539="NO"</formula>
    </cfRule>
  </conditionalFormatting>
  <conditionalFormatting sqref="E539">
    <cfRule type="expression" dxfId="302" priority="317">
      <formula>$AO539="NO"</formula>
    </cfRule>
  </conditionalFormatting>
  <conditionalFormatting sqref="E538:F538">
    <cfRule type="expression" dxfId="301" priority="316">
      <formula>AO538="NO"</formula>
    </cfRule>
  </conditionalFormatting>
  <conditionalFormatting sqref="I538:J538">
    <cfRule type="expression" dxfId="300" priority="315">
      <formula>$AR538="NO"</formula>
    </cfRule>
  </conditionalFormatting>
  <conditionalFormatting sqref="K538">
    <cfRule type="expression" dxfId="299" priority="314">
      <formula>AND($AS538="NO",K538&lt;&gt;"No aplica")</formula>
    </cfRule>
  </conditionalFormatting>
  <conditionalFormatting sqref="F538">
    <cfRule type="expression" dxfId="298" priority="313">
      <formula>AP538="NO"</formula>
    </cfRule>
  </conditionalFormatting>
  <conditionalFormatting sqref="E538">
    <cfRule type="expression" dxfId="297" priority="312">
      <formula>$AO538="NO"</formula>
    </cfRule>
  </conditionalFormatting>
  <conditionalFormatting sqref="E537:F537">
    <cfRule type="expression" dxfId="296" priority="311">
      <formula>AO537="NO"</formula>
    </cfRule>
  </conditionalFormatting>
  <conditionalFormatting sqref="I537:J537">
    <cfRule type="expression" dxfId="295" priority="310">
      <formula>$AR537="NO"</formula>
    </cfRule>
  </conditionalFormatting>
  <conditionalFormatting sqref="K537">
    <cfRule type="expression" dxfId="294" priority="309">
      <formula>AND($AS537="NO",K537&lt;&gt;"No aplica")</formula>
    </cfRule>
  </conditionalFormatting>
  <conditionalFormatting sqref="F537">
    <cfRule type="expression" dxfId="293" priority="308">
      <formula>AP537="NO"</formula>
    </cfRule>
  </conditionalFormatting>
  <conditionalFormatting sqref="E537">
    <cfRule type="expression" dxfId="292" priority="307">
      <formula>$AO537="NO"</formula>
    </cfRule>
  </conditionalFormatting>
  <conditionalFormatting sqref="E536:F536">
    <cfRule type="expression" dxfId="291" priority="306">
      <formula>AO536="NO"</formula>
    </cfRule>
  </conditionalFormatting>
  <conditionalFormatting sqref="I536:J536">
    <cfRule type="expression" dxfId="290" priority="305">
      <formula>$AR536="NO"</formula>
    </cfRule>
  </conditionalFormatting>
  <conditionalFormatting sqref="K536">
    <cfRule type="expression" dxfId="289" priority="304">
      <formula>AND($AS536="NO",K536&lt;&gt;"No aplica")</formula>
    </cfRule>
  </conditionalFormatting>
  <conditionalFormatting sqref="F536">
    <cfRule type="expression" dxfId="288" priority="303">
      <formula>AP536="NO"</formula>
    </cfRule>
  </conditionalFormatting>
  <conditionalFormatting sqref="E536">
    <cfRule type="expression" dxfId="287" priority="302">
      <formula>$AO536="NO"</formula>
    </cfRule>
  </conditionalFormatting>
  <conditionalFormatting sqref="E535:F535">
    <cfRule type="expression" dxfId="286" priority="301">
      <formula>AO535="NO"</formula>
    </cfRule>
  </conditionalFormatting>
  <conditionalFormatting sqref="I535:J535">
    <cfRule type="expression" dxfId="285" priority="300">
      <formula>$AR535="NO"</formula>
    </cfRule>
  </conditionalFormatting>
  <conditionalFormatting sqref="K535">
    <cfRule type="expression" dxfId="284" priority="299">
      <formula>AND($AS535="NO",K535&lt;&gt;"No aplica")</formula>
    </cfRule>
  </conditionalFormatting>
  <conditionalFormatting sqref="F535">
    <cfRule type="expression" dxfId="283" priority="298">
      <formula>AP535="NO"</formula>
    </cfRule>
  </conditionalFormatting>
  <conditionalFormatting sqref="E535">
    <cfRule type="expression" dxfId="282" priority="297">
      <formula>$AO535="NO"</formula>
    </cfRule>
  </conditionalFormatting>
  <conditionalFormatting sqref="E534:F534">
    <cfRule type="expression" dxfId="281" priority="296">
      <formula>AO534="NO"</formula>
    </cfRule>
  </conditionalFormatting>
  <conditionalFormatting sqref="I534:J534">
    <cfRule type="expression" dxfId="280" priority="295">
      <formula>$AR534="NO"</formula>
    </cfRule>
  </conditionalFormatting>
  <conditionalFormatting sqref="K534">
    <cfRule type="expression" dxfId="279" priority="294">
      <formula>AND($AS534="NO",K534&lt;&gt;"No aplica")</formula>
    </cfRule>
  </conditionalFormatting>
  <conditionalFormatting sqref="F534">
    <cfRule type="expression" dxfId="278" priority="293">
      <formula>AP534="NO"</formula>
    </cfRule>
  </conditionalFormatting>
  <conditionalFormatting sqref="E534">
    <cfRule type="expression" dxfId="277" priority="292">
      <formula>$AO534="NO"</formula>
    </cfRule>
  </conditionalFormatting>
  <conditionalFormatting sqref="E533:F533">
    <cfRule type="expression" dxfId="276" priority="291">
      <formula>AO533="NO"</formula>
    </cfRule>
  </conditionalFormatting>
  <conditionalFormatting sqref="I533:J533">
    <cfRule type="expression" dxfId="275" priority="290">
      <formula>$AR533="NO"</formula>
    </cfRule>
  </conditionalFormatting>
  <conditionalFormatting sqref="K533">
    <cfRule type="expression" dxfId="274" priority="289">
      <formula>AND($AS533="NO",K533&lt;&gt;"No aplica")</formula>
    </cfRule>
  </conditionalFormatting>
  <conditionalFormatting sqref="F533">
    <cfRule type="expression" dxfId="273" priority="288">
      <formula>AP533="NO"</formula>
    </cfRule>
  </conditionalFormatting>
  <conditionalFormatting sqref="E533">
    <cfRule type="expression" dxfId="272" priority="287">
      <formula>$AO533="NO"</formula>
    </cfRule>
  </conditionalFormatting>
  <conditionalFormatting sqref="E532:F532">
    <cfRule type="expression" dxfId="271" priority="286">
      <formula>AO532="NO"</formula>
    </cfRule>
  </conditionalFormatting>
  <conditionalFormatting sqref="I532:J532">
    <cfRule type="expression" dxfId="270" priority="285">
      <formula>$AR532="NO"</formula>
    </cfRule>
  </conditionalFormatting>
  <conditionalFormatting sqref="K532">
    <cfRule type="expression" dxfId="269" priority="284">
      <formula>AND($AS532="NO",K532&lt;&gt;"No aplica")</formula>
    </cfRule>
  </conditionalFormatting>
  <conditionalFormatting sqref="F532">
    <cfRule type="expression" dxfId="268" priority="283">
      <formula>AP532="NO"</formula>
    </cfRule>
  </conditionalFormatting>
  <conditionalFormatting sqref="E532">
    <cfRule type="expression" dxfId="267" priority="282">
      <formula>$AO532="NO"</formula>
    </cfRule>
  </conditionalFormatting>
  <conditionalFormatting sqref="E531:F531">
    <cfRule type="expression" dxfId="266" priority="281">
      <formula>AO531="NO"</formula>
    </cfRule>
  </conditionalFormatting>
  <conditionalFormatting sqref="I531:J531">
    <cfRule type="expression" dxfId="265" priority="280">
      <formula>$AR531="NO"</formula>
    </cfRule>
  </conditionalFormatting>
  <conditionalFormatting sqref="K531">
    <cfRule type="expression" dxfId="264" priority="279">
      <formula>AND($AS531="NO",K531&lt;&gt;"No aplica")</formula>
    </cfRule>
  </conditionalFormatting>
  <conditionalFormatting sqref="F531">
    <cfRule type="expression" dxfId="263" priority="278">
      <formula>AP531="NO"</formula>
    </cfRule>
  </conditionalFormatting>
  <conditionalFormatting sqref="E531">
    <cfRule type="expression" dxfId="262" priority="277">
      <formula>$AO531="NO"</formula>
    </cfRule>
  </conditionalFormatting>
  <conditionalFormatting sqref="E563:F563">
    <cfRule type="expression" dxfId="261" priority="276">
      <formula>AO563="NO"</formula>
    </cfRule>
  </conditionalFormatting>
  <conditionalFormatting sqref="I563:J563">
    <cfRule type="expression" dxfId="260" priority="275">
      <formula>$AR563="NO"</formula>
    </cfRule>
  </conditionalFormatting>
  <conditionalFormatting sqref="K563">
    <cfRule type="expression" dxfId="259" priority="274">
      <formula>AND($AS563="NO",K563&lt;&gt;"No aplica")</formula>
    </cfRule>
  </conditionalFormatting>
  <conditionalFormatting sqref="F563">
    <cfRule type="expression" dxfId="258" priority="273">
      <formula>AP563="NO"</formula>
    </cfRule>
  </conditionalFormatting>
  <conditionalFormatting sqref="E563">
    <cfRule type="expression" dxfId="257" priority="272">
      <formula>$AO563="NO"</formula>
    </cfRule>
  </conditionalFormatting>
  <conditionalFormatting sqref="E551:F551">
    <cfRule type="expression" dxfId="256" priority="271">
      <formula>AO551="NO"</formula>
    </cfRule>
  </conditionalFormatting>
  <conditionalFormatting sqref="I551:J551">
    <cfRule type="expression" dxfId="255" priority="270">
      <formula>$AR551="NO"</formula>
    </cfRule>
  </conditionalFormatting>
  <conditionalFormatting sqref="K551">
    <cfRule type="expression" dxfId="254" priority="269">
      <formula>AND($AS551="NO",K551&lt;&gt;"No aplica")</formula>
    </cfRule>
  </conditionalFormatting>
  <conditionalFormatting sqref="F551">
    <cfRule type="expression" dxfId="253" priority="268">
      <formula>AP551="NO"</formula>
    </cfRule>
  </conditionalFormatting>
  <conditionalFormatting sqref="E551">
    <cfRule type="expression" dxfId="252" priority="267">
      <formula>$AO551="NO"</formula>
    </cfRule>
  </conditionalFormatting>
  <conditionalFormatting sqref="E550:F550">
    <cfRule type="expression" dxfId="251" priority="266">
      <formula>AO550="NO"</formula>
    </cfRule>
  </conditionalFormatting>
  <conditionalFormatting sqref="I550:J550">
    <cfRule type="expression" dxfId="250" priority="265">
      <formula>$AR550="NO"</formula>
    </cfRule>
  </conditionalFormatting>
  <conditionalFormatting sqref="K550">
    <cfRule type="expression" dxfId="249" priority="264">
      <formula>AND($AS550="NO",K550&lt;&gt;"No aplica")</formula>
    </cfRule>
  </conditionalFormatting>
  <conditionalFormatting sqref="F550">
    <cfRule type="expression" dxfId="248" priority="263">
      <formula>AP550="NO"</formula>
    </cfRule>
  </conditionalFormatting>
  <conditionalFormatting sqref="E550">
    <cfRule type="expression" dxfId="247" priority="262">
      <formula>$AO550="NO"</formula>
    </cfRule>
  </conditionalFormatting>
  <conditionalFormatting sqref="E549:F549">
    <cfRule type="expression" dxfId="246" priority="261">
      <formula>AO549="NO"</formula>
    </cfRule>
  </conditionalFormatting>
  <conditionalFormatting sqref="I549:J549">
    <cfRule type="expression" dxfId="245" priority="260">
      <formula>$AR549="NO"</formula>
    </cfRule>
  </conditionalFormatting>
  <conditionalFormatting sqref="K549">
    <cfRule type="expression" dxfId="244" priority="259">
      <formula>AND($AS549="NO",K549&lt;&gt;"No aplica")</formula>
    </cfRule>
  </conditionalFormatting>
  <conditionalFormatting sqref="F549">
    <cfRule type="expression" dxfId="243" priority="258">
      <formula>AP549="NO"</formula>
    </cfRule>
  </conditionalFormatting>
  <conditionalFormatting sqref="E549">
    <cfRule type="expression" dxfId="242" priority="257">
      <formula>$AO549="NO"</formula>
    </cfRule>
  </conditionalFormatting>
  <conditionalFormatting sqref="E548:F548">
    <cfRule type="expression" dxfId="241" priority="256">
      <formula>AO548="NO"</formula>
    </cfRule>
  </conditionalFormatting>
  <conditionalFormatting sqref="I548:J548">
    <cfRule type="expression" dxfId="240" priority="255">
      <formula>$AR548="NO"</formula>
    </cfRule>
  </conditionalFormatting>
  <conditionalFormatting sqref="K548">
    <cfRule type="expression" dxfId="239" priority="254">
      <formula>AND($AS548="NO",K548&lt;&gt;"No aplica")</formula>
    </cfRule>
  </conditionalFormatting>
  <conditionalFormatting sqref="F548">
    <cfRule type="expression" dxfId="238" priority="253">
      <formula>AP548="NO"</formula>
    </cfRule>
  </conditionalFormatting>
  <conditionalFormatting sqref="E548">
    <cfRule type="expression" dxfId="237" priority="252">
      <formula>$AO548="NO"</formula>
    </cfRule>
  </conditionalFormatting>
  <conditionalFormatting sqref="E547:F547">
    <cfRule type="expression" dxfId="236" priority="251">
      <formula>AO547="NO"</formula>
    </cfRule>
  </conditionalFormatting>
  <conditionalFormatting sqref="I547:J547">
    <cfRule type="expression" dxfId="235" priority="250">
      <formula>$AR547="NO"</formula>
    </cfRule>
  </conditionalFormatting>
  <conditionalFormatting sqref="K547">
    <cfRule type="expression" dxfId="234" priority="249">
      <formula>AND($AS547="NO",K547&lt;&gt;"No aplica")</formula>
    </cfRule>
  </conditionalFormatting>
  <conditionalFormatting sqref="F547">
    <cfRule type="expression" dxfId="233" priority="248">
      <formula>AP547="NO"</formula>
    </cfRule>
  </conditionalFormatting>
  <conditionalFormatting sqref="E547">
    <cfRule type="expression" dxfId="232" priority="247">
      <formula>$AO547="NO"</formula>
    </cfRule>
  </conditionalFormatting>
  <conditionalFormatting sqref="E546:F546">
    <cfRule type="expression" dxfId="231" priority="246">
      <formula>AO546="NO"</formula>
    </cfRule>
  </conditionalFormatting>
  <conditionalFormatting sqref="I546:J546">
    <cfRule type="expression" dxfId="230" priority="245">
      <formula>$AR546="NO"</formula>
    </cfRule>
  </conditionalFormatting>
  <conditionalFormatting sqref="K546">
    <cfRule type="expression" dxfId="229" priority="244">
      <formula>AND($AS546="NO",K546&lt;&gt;"No aplica")</formula>
    </cfRule>
  </conditionalFormatting>
  <conditionalFormatting sqref="F546">
    <cfRule type="expression" dxfId="228" priority="243">
      <formula>AP546="NO"</formula>
    </cfRule>
  </conditionalFormatting>
  <conditionalFormatting sqref="E546">
    <cfRule type="expression" dxfId="227" priority="242">
      <formula>$AO546="NO"</formula>
    </cfRule>
  </conditionalFormatting>
  <conditionalFormatting sqref="E545:F545">
    <cfRule type="expression" dxfId="226" priority="241">
      <formula>AO545="NO"</formula>
    </cfRule>
  </conditionalFormatting>
  <conditionalFormatting sqref="I545:J545">
    <cfRule type="expression" dxfId="225" priority="240">
      <formula>$AR545="NO"</formula>
    </cfRule>
  </conditionalFormatting>
  <conditionalFormatting sqref="K545">
    <cfRule type="expression" dxfId="224" priority="239">
      <formula>AND($AS545="NO",K545&lt;&gt;"No aplica")</formula>
    </cfRule>
  </conditionalFormatting>
  <conditionalFormatting sqref="F545">
    <cfRule type="expression" dxfId="223" priority="238">
      <formula>AP545="NO"</formula>
    </cfRule>
  </conditionalFormatting>
  <conditionalFormatting sqref="E545">
    <cfRule type="expression" dxfId="222" priority="237">
      <formula>$AO545="NO"</formula>
    </cfRule>
  </conditionalFormatting>
  <conditionalFormatting sqref="E544:F544">
    <cfRule type="expression" dxfId="221" priority="236">
      <formula>AO544="NO"</formula>
    </cfRule>
  </conditionalFormatting>
  <conditionalFormatting sqref="I544:J544">
    <cfRule type="expression" dxfId="220" priority="235">
      <formula>$AR544="NO"</formula>
    </cfRule>
  </conditionalFormatting>
  <conditionalFormatting sqref="K544">
    <cfRule type="expression" dxfId="219" priority="234">
      <formula>AND($AS544="NO",K544&lt;&gt;"No aplica")</formula>
    </cfRule>
  </conditionalFormatting>
  <conditionalFormatting sqref="F544">
    <cfRule type="expression" dxfId="218" priority="233">
      <formula>AP544="NO"</formula>
    </cfRule>
  </conditionalFormatting>
  <conditionalFormatting sqref="E544">
    <cfRule type="expression" dxfId="217" priority="232">
      <formula>$AO544="NO"</formula>
    </cfRule>
  </conditionalFormatting>
  <conditionalFormatting sqref="E543:F543">
    <cfRule type="expression" dxfId="216" priority="231">
      <formula>AO543="NO"</formula>
    </cfRule>
  </conditionalFormatting>
  <conditionalFormatting sqref="I543:J543">
    <cfRule type="expression" dxfId="215" priority="230">
      <formula>$AR543="NO"</formula>
    </cfRule>
  </conditionalFormatting>
  <conditionalFormatting sqref="K543">
    <cfRule type="expression" dxfId="214" priority="229">
      <formula>AND($AS543="NO",K543&lt;&gt;"No aplica")</formula>
    </cfRule>
  </conditionalFormatting>
  <conditionalFormatting sqref="F543">
    <cfRule type="expression" dxfId="213" priority="228">
      <formula>AP543="NO"</formula>
    </cfRule>
  </conditionalFormatting>
  <conditionalFormatting sqref="E543">
    <cfRule type="expression" dxfId="212" priority="227">
      <formula>$AO543="NO"</formula>
    </cfRule>
  </conditionalFormatting>
  <conditionalFormatting sqref="E542:F542">
    <cfRule type="expression" dxfId="211" priority="226">
      <formula>AO542="NO"</formula>
    </cfRule>
  </conditionalFormatting>
  <conditionalFormatting sqref="I542:J542">
    <cfRule type="expression" dxfId="210" priority="225">
      <formula>$AR542="NO"</formula>
    </cfRule>
  </conditionalFormatting>
  <conditionalFormatting sqref="K542">
    <cfRule type="expression" dxfId="209" priority="224">
      <formula>AND($AS542="NO",K542&lt;&gt;"No aplica")</formula>
    </cfRule>
  </conditionalFormatting>
  <conditionalFormatting sqref="F542">
    <cfRule type="expression" dxfId="208" priority="223">
      <formula>AP542="NO"</formula>
    </cfRule>
  </conditionalFormatting>
  <conditionalFormatting sqref="E542">
    <cfRule type="expression" dxfId="207" priority="222">
      <formula>$AO542="NO"</formula>
    </cfRule>
  </conditionalFormatting>
  <conditionalFormatting sqref="E562:F562">
    <cfRule type="expression" dxfId="206" priority="221">
      <formula>AO562="NO"</formula>
    </cfRule>
  </conditionalFormatting>
  <conditionalFormatting sqref="I562:J562">
    <cfRule type="expression" dxfId="205" priority="220">
      <formula>$AR562="NO"</formula>
    </cfRule>
  </conditionalFormatting>
  <conditionalFormatting sqref="K562">
    <cfRule type="expression" dxfId="204" priority="219">
      <formula>AND($AS562="NO",K562&lt;&gt;"No aplica")</formula>
    </cfRule>
  </conditionalFormatting>
  <conditionalFormatting sqref="F562">
    <cfRule type="expression" dxfId="203" priority="218">
      <formula>AP562="NO"</formula>
    </cfRule>
  </conditionalFormatting>
  <conditionalFormatting sqref="E562">
    <cfRule type="expression" dxfId="202" priority="217">
      <formula>$AO562="NO"</formula>
    </cfRule>
  </conditionalFormatting>
  <conditionalFormatting sqref="E561:F561">
    <cfRule type="expression" dxfId="201" priority="216">
      <formula>AO561="NO"</formula>
    </cfRule>
  </conditionalFormatting>
  <conditionalFormatting sqref="I561:J561">
    <cfRule type="expression" dxfId="200" priority="215">
      <formula>$AR561="NO"</formula>
    </cfRule>
  </conditionalFormatting>
  <conditionalFormatting sqref="K561">
    <cfRule type="expression" dxfId="199" priority="214">
      <formula>AND($AS561="NO",K561&lt;&gt;"No aplica")</formula>
    </cfRule>
  </conditionalFormatting>
  <conditionalFormatting sqref="F561">
    <cfRule type="expression" dxfId="198" priority="213">
      <formula>AP561="NO"</formula>
    </cfRule>
  </conditionalFormatting>
  <conditionalFormatting sqref="E561">
    <cfRule type="expression" dxfId="197" priority="212">
      <formula>$AO561="NO"</formula>
    </cfRule>
  </conditionalFormatting>
  <conditionalFormatting sqref="E560:F560">
    <cfRule type="expression" dxfId="196" priority="211">
      <formula>AO560="NO"</formula>
    </cfRule>
  </conditionalFormatting>
  <conditionalFormatting sqref="I560:J560">
    <cfRule type="expression" dxfId="195" priority="210">
      <formula>$AR560="NO"</formula>
    </cfRule>
  </conditionalFormatting>
  <conditionalFormatting sqref="K560">
    <cfRule type="expression" dxfId="194" priority="209">
      <formula>AND($AS560="NO",K560&lt;&gt;"No aplica")</formula>
    </cfRule>
  </conditionalFormatting>
  <conditionalFormatting sqref="F560">
    <cfRule type="expression" dxfId="193" priority="208">
      <formula>AP560="NO"</formula>
    </cfRule>
  </conditionalFormatting>
  <conditionalFormatting sqref="E560">
    <cfRule type="expression" dxfId="192" priority="207">
      <formula>$AO560="NO"</formula>
    </cfRule>
  </conditionalFormatting>
  <conditionalFormatting sqref="E559:F559">
    <cfRule type="expression" dxfId="191" priority="206">
      <formula>AO559="NO"</formula>
    </cfRule>
  </conditionalFormatting>
  <conditionalFormatting sqref="I559:J559">
    <cfRule type="expression" dxfId="190" priority="205">
      <formula>$AR559="NO"</formula>
    </cfRule>
  </conditionalFormatting>
  <conditionalFormatting sqref="K559">
    <cfRule type="expression" dxfId="189" priority="204">
      <formula>AND($AS559="NO",K559&lt;&gt;"No aplica")</formula>
    </cfRule>
  </conditionalFormatting>
  <conditionalFormatting sqref="F559">
    <cfRule type="expression" dxfId="188" priority="203">
      <formula>AP559="NO"</formula>
    </cfRule>
  </conditionalFormatting>
  <conditionalFormatting sqref="E559">
    <cfRule type="expression" dxfId="187" priority="202">
      <formula>$AO559="NO"</formula>
    </cfRule>
  </conditionalFormatting>
  <conditionalFormatting sqref="E558:F558">
    <cfRule type="expression" dxfId="186" priority="201">
      <formula>AO558="NO"</formula>
    </cfRule>
  </conditionalFormatting>
  <conditionalFormatting sqref="I558:J558">
    <cfRule type="expression" dxfId="185" priority="200">
      <formula>$AR558="NO"</formula>
    </cfRule>
  </conditionalFormatting>
  <conditionalFormatting sqref="K558">
    <cfRule type="expression" dxfId="184" priority="199">
      <formula>AND($AS558="NO",K558&lt;&gt;"No aplica")</formula>
    </cfRule>
  </conditionalFormatting>
  <conditionalFormatting sqref="F558">
    <cfRule type="expression" dxfId="183" priority="198">
      <formula>AP558="NO"</formula>
    </cfRule>
  </conditionalFormatting>
  <conditionalFormatting sqref="E558">
    <cfRule type="expression" dxfId="182" priority="197">
      <formula>$AO558="NO"</formula>
    </cfRule>
  </conditionalFormatting>
  <conditionalFormatting sqref="E557:F557">
    <cfRule type="expression" dxfId="181" priority="196">
      <formula>AO557="NO"</formula>
    </cfRule>
  </conditionalFormatting>
  <conditionalFormatting sqref="I557:J557">
    <cfRule type="expression" dxfId="180" priority="195">
      <formula>$AR557="NO"</formula>
    </cfRule>
  </conditionalFormatting>
  <conditionalFormatting sqref="K557">
    <cfRule type="expression" dxfId="179" priority="194">
      <formula>AND($AS557="NO",K557&lt;&gt;"No aplica")</formula>
    </cfRule>
  </conditionalFormatting>
  <conditionalFormatting sqref="F557">
    <cfRule type="expression" dxfId="178" priority="193">
      <formula>AP557="NO"</formula>
    </cfRule>
  </conditionalFormatting>
  <conditionalFormatting sqref="E557">
    <cfRule type="expression" dxfId="177" priority="192">
      <formula>$AO557="NO"</formula>
    </cfRule>
  </conditionalFormatting>
  <conditionalFormatting sqref="E556:F556">
    <cfRule type="expression" dxfId="176" priority="191">
      <formula>AO556="NO"</formula>
    </cfRule>
  </conditionalFormatting>
  <conditionalFormatting sqref="I556:J556">
    <cfRule type="expression" dxfId="175" priority="190">
      <formula>$AR556="NO"</formula>
    </cfRule>
  </conditionalFormatting>
  <conditionalFormatting sqref="K556">
    <cfRule type="expression" dxfId="174" priority="189">
      <formula>AND($AS556="NO",K556&lt;&gt;"No aplica")</formula>
    </cfRule>
  </conditionalFormatting>
  <conditionalFormatting sqref="F556">
    <cfRule type="expression" dxfId="173" priority="188">
      <formula>AP556="NO"</formula>
    </cfRule>
  </conditionalFormatting>
  <conditionalFormatting sqref="E556">
    <cfRule type="expression" dxfId="172" priority="187">
      <formula>$AO556="NO"</formula>
    </cfRule>
  </conditionalFormatting>
  <conditionalFormatting sqref="E553:F553">
    <cfRule type="expression" dxfId="171" priority="186">
      <formula>AO553="NO"</formula>
    </cfRule>
  </conditionalFormatting>
  <conditionalFormatting sqref="I553:J553">
    <cfRule type="expression" dxfId="170" priority="185">
      <formula>$AR553="NO"</formula>
    </cfRule>
  </conditionalFormatting>
  <conditionalFormatting sqref="K553">
    <cfRule type="expression" dxfId="169" priority="184">
      <formula>AND($AS553="NO",K553&lt;&gt;"No aplica")</formula>
    </cfRule>
  </conditionalFormatting>
  <conditionalFormatting sqref="F553">
    <cfRule type="expression" dxfId="168" priority="183">
      <formula>AP553="NO"</formula>
    </cfRule>
  </conditionalFormatting>
  <conditionalFormatting sqref="E553">
    <cfRule type="expression" dxfId="167" priority="182">
      <formula>$AO553="NO"</formula>
    </cfRule>
  </conditionalFormatting>
  <conditionalFormatting sqref="E552:F552">
    <cfRule type="expression" dxfId="166" priority="181">
      <formula>AO552="NO"</formula>
    </cfRule>
  </conditionalFormatting>
  <conditionalFormatting sqref="I552:J552">
    <cfRule type="expression" dxfId="165" priority="180">
      <formula>$AR552="NO"</formula>
    </cfRule>
  </conditionalFormatting>
  <conditionalFormatting sqref="K552">
    <cfRule type="expression" dxfId="164" priority="179">
      <formula>AND($AS552="NO",K552&lt;&gt;"No aplica")</formula>
    </cfRule>
  </conditionalFormatting>
  <conditionalFormatting sqref="F552">
    <cfRule type="expression" dxfId="163" priority="178">
      <formula>AP552="NO"</formula>
    </cfRule>
  </conditionalFormatting>
  <conditionalFormatting sqref="E552">
    <cfRule type="expression" dxfId="162" priority="177">
      <formula>$AO552="NO"</formula>
    </cfRule>
  </conditionalFormatting>
  <conditionalFormatting sqref="E555:F555">
    <cfRule type="expression" dxfId="161" priority="176">
      <formula>AO555="NO"</formula>
    </cfRule>
  </conditionalFormatting>
  <conditionalFormatting sqref="I555:J555">
    <cfRule type="expression" dxfId="160" priority="175">
      <formula>$AR555="NO"</formula>
    </cfRule>
  </conditionalFormatting>
  <conditionalFormatting sqref="K555">
    <cfRule type="expression" dxfId="159" priority="174">
      <formula>AND($AS555="NO",K555&lt;&gt;"No aplica")</formula>
    </cfRule>
  </conditionalFormatting>
  <conditionalFormatting sqref="F555">
    <cfRule type="expression" dxfId="158" priority="173">
      <formula>AP555="NO"</formula>
    </cfRule>
  </conditionalFormatting>
  <conditionalFormatting sqref="E555">
    <cfRule type="expression" dxfId="157" priority="172">
      <formula>$AO555="NO"</formula>
    </cfRule>
  </conditionalFormatting>
  <conditionalFormatting sqref="E554:F554">
    <cfRule type="expression" dxfId="156" priority="171">
      <formula>AO554="NO"</formula>
    </cfRule>
  </conditionalFormatting>
  <conditionalFormatting sqref="I554:J554">
    <cfRule type="expression" dxfId="155" priority="170">
      <formula>$AR554="NO"</formula>
    </cfRule>
  </conditionalFormatting>
  <conditionalFormatting sqref="K554">
    <cfRule type="expression" dxfId="154" priority="169">
      <formula>AND($AS554="NO",K554&lt;&gt;"No aplica")</formula>
    </cfRule>
  </conditionalFormatting>
  <conditionalFormatting sqref="F554">
    <cfRule type="expression" dxfId="153" priority="168">
      <formula>AP554="NO"</formula>
    </cfRule>
  </conditionalFormatting>
  <conditionalFormatting sqref="E554">
    <cfRule type="expression" dxfId="152" priority="167">
      <formula>$AO554="NO"</formula>
    </cfRule>
  </conditionalFormatting>
  <conditionalFormatting sqref="E584:F584">
    <cfRule type="expression" dxfId="151" priority="166">
      <formula>AO584="NO"</formula>
    </cfRule>
  </conditionalFormatting>
  <conditionalFormatting sqref="I584:J584">
    <cfRule type="expression" dxfId="150" priority="165">
      <formula>$AR584="NO"</formula>
    </cfRule>
  </conditionalFormatting>
  <conditionalFormatting sqref="K584">
    <cfRule type="expression" dxfId="149" priority="164">
      <formula>AND($AS584="NO",K584&lt;&gt;"No aplica")</formula>
    </cfRule>
  </conditionalFormatting>
  <conditionalFormatting sqref="F584">
    <cfRule type="expression" dxfId="148" priority="163">
      <formula>AP584="NO"</formula>
    </cfRule>
  </conditionalFormatting>
  <conditionalFormatting sqref="E584">
    <cfRule type="expression" dxfId="147" priority="162">
      <formula>$AO584="NO"</formula>
    </cfRule>
  </conditionalFormatting>
  <conditionalFormatting sqref="E583:F583">
    <cfRule type="expression" dxfId="146" priority="161">
      <formula>AO583="NO"</formula>
    </cfRule>
  </conditionalFormatting>
  <conditionalFormatting sqref="I583:J583">
    <cfRule type="expression" dxfId="145" priority="160">
      <formula>$AR583="NO"</formula>
    </cfRule>
  </conditionalFormatting>
  <conditionalFormatting sqref="K583">
    <cfRule type="expression" dxfId="144" priority="159">
      <formula>AND($AS583="NO",K583&lt;&gt;"No aplica")</formula>
    </cfRule>
  </conditionalFormatting>
  <conditionalFormatting sqref="F583">
    <cfRule type="expression" dxfId="143" priority="158">
      <formula>AP583="NO"</formula>
    </cfRule>
  </conditionalFormatting>
  <conditionalFormatting sqref="E583">
    <cfRule type="expression" dxfId="142" priority="157">
      <formula>$AO583="NO"</formula>
    </cfRule>
  </conditionalFormatting>
  <conditionalFormatting sqref="E572:F572">
    <cfRule type="expression" dxfId="141" priority="156">
      <formula>AO572="NO"</formula>
    </cfRule>
  </conditionalFormatting>
  <conditionalFormatting sqref="I572:J572">
    <cfRule type="expression" dxfId="140" priority="155">
      <formula>$AR572="NO"</formula>
    </cfRule>
  </conditionalFormatting>
  <conditionalFormatting sqref="K572">
    <cfRule type="expression" dxfId="139" priority="154">
      <formula>AND($AS572="NO",K572&lt;&gt;"No aplica")</formula>
    </cfRule>
  </conditionalFormatting>
  <conditionalFormatting sqref="F572">
    <cfRule type="expression" dxfId="138" priority="153">
      <formula>AP572="NO"</formula>
    </cfRule>
  </conditionalFormatting>
  <conditionalFormatting sqref="E572">
    <cfRule type="expression" dxfId="137" priority="152">
      <formula>$AO572="NO"</formula>
    </cfRule>
  </conditionalFormatting>
  <conditionalFormatting sqref="E564:F564">
    <cfRule type="expression" dxfId="136" priority="151">
      <formula>AO564="NO"</formula>
    </cfRule>
  </conditionalFormatting>
  <conditionalFormatting sqref="I564:J564">
    <cfRule type="expression" dxfId="135" priority="150">
      <formula>$AR564="NO"</formula>
    </cfRule>
  </conditionalFormatting>
  <conditionalFormatting sqref="K564">
    <cfRule type="expression" dxfId="134" priority="149">
      <formula>AND($AS564="NO",K564&lt;&gt;"No aplica")</formula>
    </cfRule>
  </conditionalFormatting>
  <conditionalFormatting sqref="F564">
    <cfRule type="expression" dxfId="133" priority="148">
      <formula>AP564="NO"</formula>
    </cfRule>
  </conditionalFormatting>
  <conditionalFormatting sqref="E564">
    <cfRule type="expression" dxfId="132" priority="147">
      <formula>$AO564="NO"</formula>
    </cfRule>
  </conditionalFormatting>
  <conditionalFormatting sqref="E571:F571">
    <cfRule type="expression" dxfId="131" priority="146">
      <formula>AO571="NO"</formula>
    </cfRule>
  </conditionalFormatting>
  <conditionalFormatting sqref="I571:J571">
    <cfRule type="expression" dxfId="130" priority="145">
      <formula>$AR571="NO"</formula>
    </cfRule>
  </conditionalFormatting>
  <conditionalFormatting sqref="K571">
    <cfRule type="expression" dxfId="129" priority="144">
      <formula>AND($AS571="NO",K571&lt;&gt;"No aplica")</formula>
    </cfRule>
  </conditionalFormatting>
  <conditionalFormatting sqref="F571">
    <cfRule type="expression" dxfId="128" priority="143">
      <formula>AP571="NO"</formula>
    </cfRule>
  </conditionalFormatting>
  <conditionalFormatting sqref="E571">
    <cfRule type="expression" dxfId="127" priority="142">
      <formula>$AO571="NO"</formula>
    </cfRule>
  </conditionalFormatting>
  <conditionalFormatting sqref="E570:F570">
    <cfRule type="expression" dxfId="126" priority="141">
      <formula>AO570="NO"</formula>
    </cfRule>
  </conditionalFormatting>
  <conditionalFormatting sqref="I570:J570">
    <cfRule type="expression" dxfId="125" priority="140">
      <formula>$AR570="NO"</formula>
    </cfRule>
  </conditionalFormatting>
  <conditionalFormatting sqref="K570">
    <cfRule type="expression" dxfId="124" priority="139">
      <formula>AND($AS570="NO",K570&lt;&gt;"No aplica")</formula>
    </cfRule>
  </conditionalFormatting>
  <conditionalFormatting sqref="F570">
    <cfRule type="expression" dxfId="123" priority="138">
      <formula>AP570="NO"</formula>
    </cfRule>
  </conditionalFormatting>
  <conditionalFormatting sqref="E570">
    <cfRule type="expression" dxfId="122" priority="137">
      <formula>$AO570="NO"</formula>
    </cfRule>
  </conditionalFormatting>
  <conditionalFormatting sqref="E569:F569">
    <cfRule type="expression" dxfId="121" priority="136">
      <formula>AO569="NO"</formula>
    </cfRule>
  </conditionalFormatting>
  <conditionalFormatting sqref="I569:J569">
    <cfRule type="expression" dxfId="120" priority="135">
      <formula>$AR569="NO"</formula>
    </cfRule>
  </conditionalFormatting>
  <conditionalFormatting sqref="K569">
    <cfRule type="expression" dxfId="119" priority="134">
      <formula>AND($AS569="NO",K569&lt;&gt;"No aplica")</formula>
    </cfRule>
  </conditionalFormatting>
  <conditionalFormatting sqref="F569">
    <cfRule type="expression" dxfId="118" priority="133">
      <formula>AP569="NO"</formula>
    </cfRule>
  </conditionalFormatting>
  <conditionalFormatting sqref="E569">
    <cfRule type="expression" dxfId="117" priority="132">
      <formula>$AO569="NO"</formula>
    </cfRule>
  </conditionalFormatting>
  <conditionalFormatting sqref="E568:F568">
    <cfRule type="expression" dxfId="116" priority="131">
      <formula>AO568="NO"</formula>
    </cfRule>
  </conditionalFormatting>
  <conditionalFormatting sqref="I568:J568">
    <cfRule type="expression" dxfId="115" priority="130">
      <formula>$AR568="NO"</formula>
    </cfRule>
  </conditionalFormatting>
  <conditionalFormatting sqref="K568">
    <cfRule type="expression" dxfId="114" priority="129">
      <formula>AND($AS568="NO",K568&lt;&gt;"No aplica")</formula>
    </cfRule>
  </conditionalFormatting>
  <conditionalFormatting sqref="F568">
    <cfRule type="expression" dxfId="113" priority="128">
      <formula>AP568="NO"</formula>
    </cfRule>
  </conditionalFormatting>
  <conditionalFormatting sqref="E568">
    <cfRule type="expression" dxfId="112" priority="127">
      <formula>$AO568="NO"</formula>
    </cfRule>
  </conditionalFormatting>
  <conditionalFormatting sqref="E567:F567">
    <cfRule type="expression" dxfId="111" priority="126">
      <formula>AO567="NO"</formula>
    </cfRule>
  </conditionalFormatting>
  <conditionalFormatting sqref="I567:J567">
    <cfRule type="expression" dxfId="110" priority="125">
      <formula>$AR567="NO"</formula>
    </cfRule>
  </conditionalFormatting>
  <conditionalFormatting sqref="K567">
    <cfRule type="expression" dxfId="109" priority="124">
      <formula>AND($AS567="NO",K567&lt;&gt;"No aplica")</formula>
    </cfRule>
  </conditionalFormatting>
  <conditionalFormatting sqref="F567">
    <cfRule type="expression" dxfId="108" priority="123">
      <formula>AP567="NO"</formula>
    </cfRule>
  </conditionalFormatting>
  <conditionalFormatting sqref="E567">
    <cfRule type="expression" dxfId="107" priority="122">
      <formula>$AO567="NO"</formula>
    </cfRule>
  </conditionalFormatting>
  <conditionalFormatting sqref="E566:F566">
    <cfRule type="expression" dxfId="106" priority="121">
      <formula>AO566="NO"</formula>
    </cfRule>
  </conditionalFormatting>
  <conditionalFormatting sqref="I566:J566">
    <cfRule type="expression" dxfId="105" priority="120">
      <formula>$AR566="NO"</formula>
    </cfRule>
  </conditionalFormatting>
  <conditionalFormatting sqref="K566">
    <cfRule type="expression" dxfId="104" priority="119">
      <formula>AND($AS566="NO",K566&lt;&gt;"No aplica")</formula>
    </cfRule>
  </conditionalFormatting>
  <conditionalFormatting sqref="F566">
    <cfRule type="expression" dxfId="103" priority="118">
      <formula>AP566="NO"</formula>
    </cfRule>
  </conditionalFormatting>
  <conditionalFormatting sqref="E566">
    <cfRule type="expression" dxfId="102" priority="117">
      <formula>$AO566="NO"</formula>
    </cfRule>
  </conditionalFormatting>
  <conditionalFormatting sqref="E565:F565">
    <cfRule type="expression" dxfId="101" priority="116">
      <formula>AO565="NO"</formula>
    </cfRule>
  </conditionalFormatting>
  <conditionalFormatting sqref="I565:J565">
    <cfRule type="expression" dxfId="100" priority="115">
      <formula>$AR565="NO"</formula>
    </cfRule>
  </conditionalFormatting>
  <conditionalFormatting sqref="K565">
    <cfRule type="expression" dxfId="99" priority="114">
      <formula>AND($AS565="NO",K565&lt;&gt;"No aplica")</formula>
    </cfRule>
  </conditionalFormatting>
  <conditionalFormatting sqref="F565">
    <cfRule type="expression" dxfId="98" priority="113">
      <formula>AP565="NO"</formula>
    </cfRule>
  </conditionalFormatting>
  <conditionalFormatting sqref="E565">
    <cfRule type="expression" dxfId="97" priority="112">
      <formula>$AO565="NO"</formula>
    </cfRule>
  </conditionalFormatting>
  <conditionalFormatting sqref="E582:F582">
    <cfRule type="expression" dxfId="96" priority="111">
      <formula>AO582="NO"</formula>
    </cfRule>
  </conditionalFormatting>
  <conditionalFormatting sqref="I582:J582">
    <cfRule type="expression" dxfId="95" priority="110">
      <formula>$AR582="NO"</formula>
    </cfRule>
  </conditionalFormatting>
  <conditionalFormatting sqref="K582">
    <cfRule type="expression" dxfId="94" priority="109">
      <formula>AND($AS582="NO",K582&lt;&gt;"No aplica")</formula>
    </cfRule>
  </conditionalFormatting>
  <conditionalFormatting sqref="F582">
    <cfRule type="expression" dxfId="93" priority="108">
      <formula>AP582="NO"</formula>
    </cfRule>
  </conditionalFormatting>
  <conditionalFormatting sqref="E582">
    <cfRule type="expression" dxfId="92" priority="107">
      <formula>$AO582="NO"</formula>
    </cfRule>
  </conditionalFormatting>
  <conditionalFormatting sqref="E580:F580">
    <cfRule type="expression" dxfId="91" priority="106">
      <formula>AO580="NO"</formula>
    </cfRule>
  </conditionalFormatting>
  <conditionalFormatting sqref="I580:J580">
    <cfRule type="expression" dxfId="90" priority="105">
      <formula>$AR580="NO"</formula>
    </cfRule>
  </conditionalFormatting>
  <conditionalFormatting sqref="K580">
    <cfRule type="expression" dxfId="89" priority="104">
      <formula>AND($AS580="NO",K580&lt;&gt;"No aplica")</formula>
    </cfRule>
  </conditionalFormatting>
  <conditionalFormatting sqref="F580">
    <cfRule type="expression" dxfId="88" priority="103">
      <formula>AP580="NO"</formula>
    </cfRule>
  </conditionalFormatting>
  <conditionalFormatting sqref="E580">
    <cfRule type="expression" dxfId="87" priority="102">
      <formula>$AO580="NO"</formula>
    </cfRule>
  </conditionalFormatting>
  <conditionalFormatting sqref="E579:F579">
    <cfRule type="expression" dxfId="86" priority="101">
      <formula>AO579="NO"</formula>
    </cfRule>
  </conditionalFormatting>
  <conditionalFormatting sqref="I579:J579">
    <cfRule type="expression" dxfId="85" priority="100">
      <formula>$AR579="NO"</formula>
    </cfRule>
  </conditionalFormatting>
  <conditionalFormatting sqref="K579">
    <cfRule type="expression" dxfId="84" priority="99">
      <formula>AND($AS579="NO",K579&lt;&gt;"No aplica")</formula>
    </cfRule>
  </conditionalFormatting>
  <conditionalFormatting sqref="F579">
    <cfRule type="expression" dxfId="83" priority="98">
      <formula>AP579="NO"</formula>
    </cfRule>
  </conditionalFormatting>
  <conditionalFormatting sqref="E579">
    <cfRule type="expression" dxfId="82" priority="97">
      <formula>$AO579="NO"</formula>
    </cfRule>
  </conditionalFormatting>
  <conditionalFormatting sqref="E578:F578">
    <cfRule type="expression" dxfId="81" priority="96">
      <formula>AO578="NO"</formula>
    </cfRule>
  </conditionalFormatting>
  <conditionalFormatting sqref="I578:J578">
    <cfRule type="expression" dxfId="80" priority="95">
      <formula>$AR578="NO"</formula>
    </cfRule>
  </conditionalFormatting>
  <conditionalFormatting sqref="K578">
    <cfRule type="expression" dxfId="79" priority="94">
      <formula>AND($AS578="NO",K578&lt;&gt;"No aplica")</formula>
    </cfRule>
  </conditionalFormatting>
  <conditionalFormatting sqref="F578">
    <cfRule type="expression" dxfId="78" priority="93">
      <formula>AP578="NO"</formula>
    </cfRule>
  </conditionalFormatting>
  <conditionalFormatting sqref="E578">
    <cfRule type="expression" dxfId="77" priority="92">
      <formula>$AO578="NO"</formula>
    </cfRule>
  </conditionalFormatting>
  <conditionalFormatting sqref="E577:F577">
    <cfRule type="expression" dxfId="76" priority="91">
      <formula>AO577="NO"</formula>
    </cfRule>
  </conditionalFormatting>
  <conditionalFormatting sqref="I577:J577">
    <cfRule type="expression" dxfId="75" priority="90">
      <formula>$AR577="NO"</formula>
    </cfRule>
  </conditionalFormatting>
  <conditionalFormatting sqref="K577">
    <cfRule type="expression" dxfId="74" priority="89">
      <formula>AND($AS577="NO",K577&lt;&gt;"No aplica")</formula>
    </cfRule>
  </conditionalFormatting>
  <conditionalFormatting sqref="F577">
    <cfRule type="expression" dxfId="73" priority="88">
      <formula>AP577="NO"</formula>
    </cfRule>
  </conditionalFormatting>
  <conditionalFormatting sqref="E577">
    <cfRule type="expression" dxfId="72" priority="87">
      <formula>$AO577="NO"</formula>
    </cfRule>
  </conditionalFormatting>
  <conditionalFormatting sqref="E574:F574">
    <cfRule type="expression" dxfId="71" priority="86">
      <formula>AO574="NO"</formula>
    </cfRule>
  </conditionalFormatting>
  <conditionalFormatting sqref="I574:J574">
    <cfRule type="expression" dxfId="70" priority="85">
      <formula>$AR574="NO"</formula>
    </cfRule>
  </conditionalFormatting>
  <conditionalFormatting sqref="K574">
    <cfRule type="expression" dxfId="69" priority="84">
      <formula>AND($AS574="NO",K574&lt;&gt;"No aplica")</formula>
    </cfRule>
  </conditionalFormatting>
  <conditionalFormatting sqref="F574">
    <cfRule type="expression" dxfId="68" priority="83">
      <formula>AP574="NO"</formula>
    </cfRule>
  </conditionalFormatting>
  <conditionalFormatting sqref="E574">
    <cfRule type="expression" dxfId="67" priority="82">
      <formula>$AO574="NO"</formula>
    </cfRule>
  </conditionalFormatting>
  <conditionalFormatting sqref="E576:F576">
    <cfRule type="expression" dxfId="66" priority="81">
      <formula>AO576="NO"</formula>
    </cfRule>
  </conditionalFormatting>
  <conditionalFormatting sqref="I576:J576">
    <cfRule type="expression" dxfId="65" priority="80">
      <formula>$AR576="NO"</formula>
    </cfRule>
  </conditionalFormatting>
  <conditionalFormatting sqref="K576">
    <cfRule type="expression" dxfId="64" priority="79">
      <formula>AND($AS576="NO",K576&lt;&gt;"No aplica")</formula>
    </cfRule>
  </conditionalFormatting>
  <conditionalFormatting sqref="F576">
    <cfRule type="expression" dxfId="63" priority="78">
      <formula>AP576="NO"</formula>
    </cfRule>
  </conditionalFormatting>
  <conditionalFormatting sqref="E576">
    <cfRule type="expression" dxfId="62" priority="77">
      <formula>$AO576="NO"</formula>
    </cfRule>
  </conditionalFormatting>
  <conditionalFormatting sqref="E575:F575">
    <cfRule type="expression" dxfId="61" priority="76">
      <formula>AO575="NO"</formula>
    </cfRule>
  </conditionalFormatting>
  <conditionalFormatting sqref="I575:J575">
    <cfRule type="expression" dxfId="60" priority="75">
      <formula>$AR575="NO"</formula>
    </cfRule>
  </conditionalFormatting>
  <conditionalFormatting sqref="K575">
    <cfRule type="expression" dxfId="59" priority="74">
      <formula>AND($AS575="NO",K575&lt;&gt;"No aplica")</formula>
    </cfRule>
  </conditionalFormatting>
  <conditionalFormatting sqref="F575">
    <cfRule type="expression" dxfId="58" priority="73">
      <formula>AP575="NO"</formula>
    </cfRule>
  </conditionalFormatting>
  <conditionalFormatting sqref="E575">
    <cfRule type="expression" dxfId="57" priority="72">
      <formula>$AO575="NO"</formula>
    </cfRule>
  </conditionalFormatting>
  <conditionalFormatting sqref="E586:F589">
    <cfRule type="expression" dxfId="56" priority="71">
      <formula>AO586="NO"</formula>
    </cfRule>
  </conditionalFormatting>
  <conditionalFormatting sqref="I586:J589">
    <cfRule type="expression" dxfId="55" priority="70">
      <formula>$AR586="NO"</formula>
    </cfRule>
  </conditionalFormatting>
  <conditionalFormatting sqref="K586:K589">
    <cfRule type="expression" dxfId="54" priority="69">
      <formula>AND($AS586="NO",K586&lt;&gt;"No aplica")</formula>
    </cfRule>
  </conditionalFormatting>
  <conditionalFormatting sqref="F586:F589">
    <cfRule type="expression" dxfId="53" priority="68">
      <formula>AP586="NO"</formula>
    </cfRule>
  </conditionalFormatting>
  <conditionalFormatting sqref="E586:E589">
    <cfRule type="expression" dxfId="52" priority="67">
      <formula>$AO586="NO"</formula>
    </cfRule>
  </conditionalFormatting>
  <conditionalFormatting sqref="E591:F593">
    <cfRule type="expression" dxfId="51" priority="66">
      <formula>AO591="NO"</formula>
    </cfRule>
  </conditionalFormatting>
  <conditionalFormatting sqref="I591:J593">
    <cfRule type="expression" dxfId="50" priority="65">
      <formula>$AR591="NO"</formula>
    </cfRule>
  </conditionalFormatting>
  <conditionalFormatting sqref="K591:K593">
    <cfRule type="expression" dxfId="49" priority="64">
      <formula>AND($AS591="NO",K591&lt;&gt;"No aplica")</formula>
    </cfRule>
  </conditionalFormatting>
  <conditionalFormatting sqref="F591:F593">
    <cfRule type="expression" dxfId="48" priority="63">
      <formula>AP591="NO"</formula>
    </cfRule>
  </conditionalFormatting>
  <conditionalFormatting sqref="E591:E593">
    <cfRule type="expression" dxfId="47" priority="62">
      <formula>$AO591="NO"</formula>
    </cfRule>
  </conditionalFormatting>
  <conditionalFormatting sqref="F52">
    <cfRule type="expression" dxfId="46" priority="60">
      <formula>AP52="NO"</formula>
    </cfRule>
  </conditionalFormatting>
  <conditionalFormatting sqref="I52">
    <cfRule type="expression" dxfId="45" priority="59">
      <formula>$AR52="NO"</formula>
    </cfRule>
  </conditionalFormatting>
  <conditionalFormatting sqref="E52">
    <cfRule type="expression" dxfId="44" priority="57">
      <formula>$AO52="NO"</formula>
    </cfRule>
  </conditionalFormatting>
  <conditionalFormatting sqref="F50">
    <cfRule type="expression" dxfId="43" priority="55">
      <formula>AP50="NO"</formula>
    </cfRule>
  </conditionalFormatting>
  <conditionalFormatting sqref="I50">
    <cfRule type="expression" dxfId="42" priority="54">
      <formula>$AR50="NO"</formula>
    </cfRule>
  </conditionalFormatting>
  <conditionalFormatting sqref="E50">
    <cfRule type="expression" dxfId="41" priority="52">
      <formula>$AO50="NO"</formula>
    </cfRule>
  </conditionalFormatting>
  <conditionalFormatting sqref="E590:F590">
    <cfRule type="expression" dxfId="40" priority="50">
      <formula>AO590="NO"</formula>
    </cfRule>
  </conditionalFormatting>
  <conditionalFormatting sqref="I590:J590">
    <cfRule type="expression" dxfId="39" priority="49">
      <formula>$AR590="NO"</formula>
    </cfRule>
  </conditionalFormatting>
  <conditionalFormatting sqref="K590">
    <cfRule type="expression" dxfId="38" priority="48">
      <formula>AND($AS590="NO",K590&lt;&gt;"No aplica")</formula>
    </cfRule>
  </conditionalFormatting>
  <conditionalFormatting sqref="F590">
    <cfRule type="expression" dxfId="37" priority="47">
      <formula>AP590="NO"</formula>
    </cfRule>
  </conditionalFormatting>
  <conditionalFormatting sqref="E590">
    <cfRule type="expression" dxfId="36" priority="46">
      <formula>$AO590="NO"</formula>
    </cfRule>
  </conditionalFormatting>
  <conditionalFormatting sqref="X14:X25 X27:X80 X82:X226 X230 X234:X236 X238:X246 X248:X594">
    <cfRule type="expression" dxfId="35" priority="45">
      <formula>$AU14="NO"</formula>
    </cfRule>
  </conditionalFormatting>
  <conditionalFormatting sqref="E26">
    <cfRule type="expression" dxfId="34" priority="40">
      <formula>$AO26="NO"</formula>
    </cfRule>
  </conditionalFormatting>
  <conditionalFormatting sqref="X26">
    <cfRule type="expression" dxfId="33" priority="39">
      <formula>$AU26="NO"</formula>
    </cfRule>
  </conditionalFormatting>
  <conditionalFormatting sqref="C14:C21">
    <cfRule type="expression" dxfId="32" priority="37">
      <formula>$AT$14="NO"</formula>
    </cfRule>
  </conditionalFormatting>
  <conditionalFormatting sqref="G14:G226 G249:G594">
    <cfRule type="expression" dxfId="31" priority="1385">
      <formula>AND($AQ14="NO",$G14&lt;&gt;"No aplica")</formula>
    </cfRule>
  </conditionalFormatting>
  <conditionalFormatting sqref="C22:C146">
    <cfRule type="expression" dxfId="30" priority="31">
      <formula>$AT$14="NO"</formula>
    </cfRule>
  </conditionalFormatting>
  <conditionalFormatting sqref="K22:K227">
    <cfRule type="expression" dxfId="29" priority="30">
      <formula>$AS22="NO"</formula>
    </cfRule>
  </conditionalFormatting>
  <conditionalFormatting sqref="K14">
    <cfRule type="expression" dxfId="28" priority="29">
      <formula>$AS14="NO"</formula>
    </cfRule>
  </conditionalFormatting>
  <conditionalFormatting sqref="K15:K21">
    <cfRule type="expression" dxfId="27" priority="28">
      <formula>$AS15="NO"</formula>
    </cfRule>
  </conditionalFormatting>
  <conditionalFormatting sqref="E219:E223">
    <cfRule type="expression" dxfId="26" priority="27">
      <formula>AO219="NO"</formula>
    </cfRule>
  </conditionalFormatting>
  <conditionalFormatting sqref="E219:E223">
    <cfRule type="expression" dxfId="25" priority="26">
      <formula>$AO219="NO"</formula>
    </cfRule>
  </conditionalFormatting>
  <conditionalFormatting sqref="J17:J224">
    <cfRule type="expression" dxfId="24" priority="25">
      <formula>$AR17="NO"</formula>
    </cfRule>
  </conditionalFormatting>
  <conditionalFormatting sqref="E225:E226">
    <cfRule type="expression" dxfId="23" priority="24">
      <formula>AO225="NO"</formula>
    </cfRule>
  </conditionalFormatting>
  <conditionalFormatting sqref="E225:E226">
    <cfRule type="expression" dxfId="22" priority="23">
      <formula>$AO225="NO"</formula>
    </cfRule>
  </conditionalFormatting>
  <conditionalFormatting sqref="C227:C234">
    <cfRule type="expression" dxfId="21" priority="22">
      <formula>$AT$14="NO"</formula>
    </cfRule>
  </conditionalFormatting>
  <conditionalFormatting sqref="C235:C245">
    <cfRule type="expression" dxfId="20" priority="21">
      <formula>$AT$14="NO"</formula>
    </cfRule>
  </conditionalFormatting>
  <conditionalFormatting sqref="C246">
    <cfRule type="expression" dxfId="19" priority="20">
      <formula>$AT$14="NO"</formula>
    </cfRule>
  </conditionalFormatting>
  <conditionalFormatting sqref="C247">
    <cfRule type="expression" dxfId="18" priority="19">
      <formula>$AT$14="NO"</formula>
    </cfRule>
  </conditionalFormatting>
  <conditionalFormatting sqref="C248">
    <cfRule type="expression" dxfId="17" priority="18">
      <formula>$AT$14="NO"</formula>
    </cfRule>
  </conditionalFormatting>
  <conditionalFormatting sqref="E227">
    <cfRule type="expression" dxfId="16" priority="17">
      <formula>$AO227="NO"</formula>
    </cfRule>
  </conditionalFormatting>
  <conditionalFormatting sqref="E228:E248">
    <cfRule type="expression" dxfId="15" priority="16">
      <formula>$AO228="NO"</formula>
    </cfRule>
  </conditionalFormatting>
  <conditionalFormatting sqref="F227:F245">
    <cfRule type="expression" dxfId="14" priority="15">
      <formula>AP227="NO"</formula>
    </cfRule>
  </conditionalFormatting>
  <conditionalFormatting sqref="F246">
    <cfRule type="expression" dxfId="13" priority="14">
      <formula>AP246="NO"</formula>
    </cfRule>
  </conditionalFormatting>
  <conditionalFormatting sqref="F247">
    <cfRule type="expression" dxfId="12" priority="13">
      <formula>AP247="NO"</formula>
    </cfRule>
  </conditionalFormatting>
  <conditionalFormatting sqref="F248">
    <cfRule type="expression" dxfId="11" priority="12">
      <formula>AP248="NO"</formula>
    </cfRule>
  </conditionalFormatting>
  <conditionalFormatting sqref="G227:G245">
    <cfRule type="expression" dxfId="10" priority="11">
      <formula>AND($AQ227="NO",$G227&lt;&gt;"No aplica")</formula>
    </cfRule>
  </conditionalFormatting>
  <conditionalFormatting sqref="G246">
    <cfRule type="expression" dxfId="9" priority="10">
      <formula>AND($AQ246="NO",$G246&lt;&gt;"No aplica")</formula>
    </cfRule>
  </conditionalFormatting>
  <conditionalFormatting sqref="G247">
    <cfRule type="expression" dxfId="8" priority="9">
      <formula>AND($AQ247="NO",$G247&lt;&gt;"No aplica")</formula>
    </cfRule>
  </conditionalFormatting>
  <conditionalFormatting sqref="G248">
    <cfRule type="expression" dxfId="7" priority="8">
      <formula>AND($AQ248="NO",$G248&lt;&gt;"No aplica")</formula>
    </cfRule>
  </conditionalFormatting>
  <conditionalFormatting sqref="J227:J248">
    <cfRule type="expression" dxfId="6" priority="7">
      <formula>$AR227="NO"</formula>
    </cfRule>
  </conditionalFormatting>
  <conditionalFormatting sqref="K228:K248">
    <cfRule type="expression" dxfId="5" priority="6">
      <formula>$AS228="NO"</formula>
    </cfRule>
  </conditionalFormatting>
  <conditionalFormatting sqref="X227">
    <cfRule type="expression" dxfId="4" priority="5">
      <formula>$AU227="NO"</formula>
    </cfRule>
  </conditionalFormatting>
  <conditionalFormatting sqref="X231:X233">
    <cfRule type="expression" dxfId="3" priority="4">
      <formula>$AU231="NO"</formula>
    </cfRule>
  </conditionalFormatting>
  <conditionalFormatting sqref="X237">
    <cfRule type="expression" dxfId="2" priority="3">
      <formula>$AU237="NO"</formula>
    </cfRule>
  </conditionalFormatting>
  <conditionalFormatting sqref="X247">
    <cfRule type="expression" dxfId="1" priority="2">
      <formula>$AU247="NO"</formula>
    </cfRule>
  </conditionalFormatting>
  <conditionalFormatting sqref="X228">
    <cfRule type="expression" dxfId="0" priority="1">
      <formula>$AU228="NO"</formula>
    </cfRule>
  </conditionalFormatting>
  <dataValidations count="24">
    <dataValidation type="list" allowBlank="1" showInputMessage="1" showErrorMessage="1" sqref="I5:K5" xr:uid="{00000000-0002-0000-0000-000000000000}">
      <formula1>Sector</formula1>
    </dataValidation>
    <dataValidation type="whole" operator="greaterThan" allowBlank="1" showInputMessage="1" showErrorMessage="1" sqref="E6:E7 I10:J10 I6:J7" xr:uid="{00000000-0002-0000-0000-000001000000}">
      <formula1>0</formula1>
    </dataValidation>
    <dataValidation type="custom" allowBlank="1" showInputMessage="1" showErrorMessage="1" sqref="Y7" xr:uid="{00000000-0002-0000-0000-000002000000}">
      <formula1>vacio()</formula1>
    </dataValidation>
    <dataValidation type="list" allowBlank="1" showInputMessage="1" showErrorMessage="1" errorTitle="Error " error="Debe seleccionar una opción dentro de la lista_x000a_" sqref="F14:F21 F23:F594" xr:uid="{00000000-0002-0000-0000-000003000000}">
      <formula1>modal</formula1>
    </dataValidation>
    <dataValidation type="list" showInputMessage="1" showErrorMessage="1" errorTitle="Tipo de contrato no permitido" error="El tipo de contrato debe corresponder a un número. Consulte el instructivo para más información_x000a_" sqref="E14:E21 E23:E594" xr:uid="{00000000-0002-0000-0000-000004000000}">
      <formula1>tipo</formula1>
    </dataValidation>
    <dataValidation type="list" allowBlank="1" showInputMessage="1" showErrorMessage="1" sqref="C14:C21 C23:C594" xr:uid="{00000000-0002-0000-0000-000005000000}">
      <formula1>SECOP</formula1>
    </dataValidation>
    <dataValidation type="whole" operator="greaterThanOrEqual" allowBlank="1" showInputMessage="1" showErrorMessage="1" sqref="E9:E10" xr:uid="{00000000-0002-0000-0000-000006000000}">
      <formula1>0</formula1>
    </dataValidation>
    <dataValidation type="list" allowBlank="1" showInputMessage="1" showErrorMessage="1" sqref="K14:K21" xr:uid="{00000000-0002-0000-0000-000007000000}">
      <formula1>IF(J14="Bogotá Mejor para Todos",programabta,IF(J14="Un Nuevo Contrato Social y Ambiental para la Bogotá del Siglo XXI",programanue,na))</formula1>
    </dataValidation>
    <dataValidation type="list" allowBlank="1" showInputMessage="1" showErrorMessage="1" errorTitle="Error" error="Debe seleccionar un item de la lista_x000a_" sqref="J14:J21" xr:uid="{00000000-0002-0000-0000-000008000000}">
      <formula1>IF(I14="Inversión",pdd,na)</formula1>
    </dataValidation>
    <dataValidation type="date" operator="greaterThan" allowBlank="1" showInputMessage="1" showErrorMessage="1" error="La fecha de terminación debe ser mayor a la fecha de inicio." sqref="Z14:Z21" xr:uid="{00000000-0002-0000-0000-000009000000}">
      <formula1>Y14</formula1>
    </dataValidation>
    <dataValidation type="list" allowBlank="1" showInputMessage="1" showErrorMessage="1" sqref="K22:K594" xr:uid="{00000000-0002-0000-0000-00000A000000}">
      <formula1>IF(I22="Inversión",programa,na)</formula1>
    </dataValidation>
    <dataValidation type="date" operator="greaterThanOrEqual" allowBlank="1" showInputMessage="1" showErrorMessage="1" sqref="Z22:Z594" xr:uid="{00000000-0002-0000-0000-00000B000000}">
      <formula1>42005</formula1>
    </dataValidation>
    <dataValidation type="list" allowBlank="1" showInputMessage="1" showErrorMessage="1" errorTitle="Error" error="Debe seleccionar un item de la lista_x000a_" sqref="J22:J594" xr:uid="{00000000-0002-0000-0000-00000C000000}">
      <formula1>pdd</formula1>
    </dataValidation>
    <dataValidation type="date" allowBlank="1" showInputMessage="1" showErrorMessage="1" errorTitle="Error" error="La fecha de suscripción debe ser vigencia 2020" sqref="X14:X594" xr:uid="{00000000-0002-0000-0000-00000D000000}">
      <formula1>43831</formula1>
      <formula2>44196</formula2>
    </dataValidation>
    <dataValidation type="whole" operator="greaterThanOrEqual" allowBlank="1" showInputMessage="1" showErrorMessage="1" errorTitle="Error" error="Registre solo números (no guiones, comas o texto)" sqref="Q14:Q595 AA14:AC594 T14:U594 Q597 U597:W597 W14:W594 R14:R80 R82:R594" xr:uid="{00000000-0002-0000-0000-00000E000000}">
      <formula1>0</formula1>
    </dataValidation>
    <dataValidation type="list" allowBlank="1" showInputMessage="1" showErrorMessage="1" errorTitle="Error" error="Debe seleccionar un item de la lista_x000a_" sqref="I14:I594" xr:uid="{00000000-0002-0000-0000-00000F000000}">
      <formula1>afectacion</formula1>
    </dataValidation>
    <dataValidation operator="greaterThan" allowBlank="1" showErrorMessage="1" errorTitle="Error" error="Debe digitar un número._x000a_" sqref="N14:N594" xr:uid="{00000000-0002-0000-0000-000010000000}"/>
    <dataValidation type="list" allowBlank="1" showInputMessage="1" showErrorMessage="1" sqref="G14:G594" xr:uid="{00000000-0002-0000-0000-000011000000}">
      <formula1>IF(F14="Selección abreviada",sa,IF(F14="Contratación directa",cd,IF(F14="Régimen especial",re,na)))</formula1>
    </dataValidation>
    <dataValidation type="whole" operator="greaterThanOrEqual" allowBlank="1" showInputMessage="1" showErrorMessage="1" error="Registre solo números (no guiones, comas o texto)" sqref="AG14:AG127 AG129:AG594" xr:uid="{00000000-0002-0000-0000-000012000000}">
      <formula1>0</formula1>
    </dataValidation>
    <dataValidation type="whole" operator="greaterThan" allowBlank="1" showInputMessage="1" showErrorMessage="1" error="Registre vigencia" sqref="B14:B594" xr:uid="{00000000-0002-0000-0000-000013000000}">
      <formula1>0</formula1>
    </dataValidation>
    <dataValidation type="date" operator="greaterThanOrEqual" allowBlank="1" showInputMessage="1" showErrorMessage="1" errorTitle="Error" error="Fecha de inicio debe ser superior o igual a la fecha de suscripción" sqref="Y14:Y594" xr:uid="{00000000-0002-0000-0000-000014000000}">
      <formula1>X14</formula1>
    </dataValidation>
    <dataValidation type="whole" operator="lessThanOrEqual" allowBlank="1" showInputMessage="1" showErrorMessage="1" error="Registre valor negativo" sqref="S14:S594" xr:uid="{00000000-0002-0000-0000-000015000000}">
      <formula1>0</formula1>
    </dataValidation>
    <dataValidation type="date" operator="greaterThanOrEqual" allowBlank="1" showInputMessage="1" showErrorMessage="1" errorTitle="Error" error="La fecha de cesión debe ser mayor a la fecha de inicio." sqref="AF14:AF594" xr:uid="{00000000-0002-0000-0000-000016000000}">
      <formula1>Y14</formula1>
    </dataValidation>
    <dataValidation type="date" operator="greaterThanOrEqual" allowBlank="1" showInputMessage="1" showErrorMessage="1" errorTitle="Error" error="Fecha de cesión vigencia 2020. Debe ser mayor a la fecha de inicio." sqref="AF595:AF1048576" xr:uid="{00000000-0002-0000-0000-000017000000}">
      <formula1>Y595</formula1>
    </dataValidation>
  </dataValidations>
  <pageMargins left="0.7" right="0.7" top="0.75" bottom="0.75" header="0.3" footer="0.3"/>
  <pageSetup orientation="portrait" r:id="rId1"/>
  <ignoredErrors>
    <ignoredError sqref="AN24" formulaRange="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B1:E103"/>
  <sheetViews>
    <sheetView topLeftCell="A67" workbookViewId="0">
      <selection activeCell="D63" sqref="D63"/>
    </sheetView>
  </sheetViews>
  <sheetFormatPr baseColWidth="10" defaultColWidth="11.42578125" defaultRowHeight="15"/>
  <cols>
    <col min="1" max="1" width="8" style="36" customWidth="1"/>
    <col min="2" max="2" width="7.28515625" style="36" customWidth="1"/>
    <col min="3" max="3" width="34.85546875" style="36" customWidth="1"/>
    <col min="4" max="4" width="84.28515625" style="36" customWidth="1"/>
    <col min="5" max="16384" width="11.42578125" style="36"/>
  </cols>
  <sheetData>
    <row r="1" spans="2:4" ht="15.75" thickBot="1"/>
    <row r="2" spans="2:4" ht="41.25" customHeight="1">
      <c r="B2" s="364" t="s">
        <v>68</v>
      </c>
      <c r="C2" s="365"/>
      <c r="D2" s="366"/>
    </row>
    <row r="3" spans="2:4" ht="36" customHeight="1">
      <c r="B3" s="367" t="s">
        <v>69</v>
      </c>
      <c r="C3" s="368"/>
      <c r="D3" s="369"/>
    </row>
    <row r="4" spans="2:4" ht="45" customHeight="1">
      <c r="B4" s="367" t="s">
        <v>70</v>
      </c>
      <c r="C4" s="368"/>
      <c r="D4" s="369"/>
    </row>
    <row r="5" spans="2:4" ht="27.75" customHeight="1">
      <c r="B5" s="367" t="s">
        <v>71</v>
      </c>
      <c r="C5" s="368"/>
      <c r="D5" s="369"/>
    </row>
    <row r="6" spans="2:4" ht="22.5" customHeight="1">
      <c r="B6" s="367" t="s">
        <v>72</v>
      </c>
      <c r="C6" s="368"/>
      <c r="D6" s="369"/>
    </row>
    <row r="7" spans="2:4" ht="36.75" customHeight="1">
      <c r="B7" s="370" t="s">
        <v>73</v>
      </c>
      <c r="C7" s="371"/>
      <c r="D7" s="372"/>
    </row>
    <row r="8" spans="2:4" ht="25.5" customHeight="1">
      <c r="B8" s="373" t="s">
        <v>74</v>
      </c>
      <c r="C8" s="374"/>
      <c r="D8" s="375"/>
    </row>
    <row r="9" spans="2:4" ht="25.5" customHeight="1">
      <c r="B9" s="373" t="s">
        <v>75</v>
      </c>
      <c r="C9" s="374"/>
      <c r="D9" s="375"/>
    </row>
    <row r="10" spans="2:4" ht="25.5" customHeight="1">
      <c r="B10" s="373" t="s">
        <v>76</v>
      </c>
      <c r="C10" s="374"/>
      <c r="D10" s="375"/>
    </row>
    <row r="11" spans="2:4" ht="25.5" customHeight="1">
      <c r="B11" s="367" t="s">
        <v>77</v>
      </c>
      <c r="C11" s="368"/>
      <c r="D11" s="369"/>
    </row>
    <row r="12" spans="2:4" ht="54.75" customHeight="1">
      <c r="B12" s="367" t="s">
        <v>78</v>
      </c>
      <c r="C12" s="368"/>
      <c r="D12" s="369"/>
    </row>
    <row r="13" spans="2:4" ht="46.5" customHeight="1" thickBot="1">
      <c r="B13" s="376" t="s">
        <v>79</v>
      </c>
      <c r="C13" s="377"/>
      <c r="D13" s="378"/>
    </row>
    <row r="14" spans="2:4" ht="15.75" thickBot="1"/>
    <row r="15" spans="2:4" ht="15.75" thickBot="1">
      <c r="B15" s="355" t="s">
        <v>80</v>
      </c>
      <c r="C15" s="356"/>
      <c r="D15" s="357"/>
    </row>
    <row r="16" spans="2:4" ht="15.75" thickBot="1">
      <c r="B16" s="190">
        <v>1</v>
      </c>
      <c r="C16" s="2" t="s">
        <v>81</v>
      </c>
      <c r="D16" s="2" t="s">
        <v>82</v>
      </c>
    </row>
    <row r="17" spans="2:5" ht="15.75" thickBot="1">
      <c r="B17" s="190">
        <v>2</v>
      </c>
      <c r="C17" s="2" t="s">
        <v>83</v>
      </c>
      <c r="D17" s="2" t="s">
        <v>84</v>
      </c>
    </row>
    <row r="18" spans="2:5" ht="26.25" thickBot="1">
      <c r="B18" s="190">
        <v>3</v>
      </c>
      <c r="C18" s="2" t="s">
        <v>85</v>
      </c>
      <c r="D18" s="2" t="s">
        <v>86</v>
      </c>
    </row>
    <row r="19" spans="2:5" ht="26.25" thickBot="1">
      <c r="B19" s="190">
        <v>4</v>
      </c>
      <c r="C19" s="2" t="s">
        <v>87</v>
      </c>
      <c r="D19" s="2" t="s">
        <v>88</v>
      </c>
    </row>
    <row r="20" spans="2:5" ht="26.25" thickBot="1">
      <c r="B20" s="190">
        <v>5</v>
      </c>
      <c r="C20" s="2" t="s">
        <v>89</v>
      </c>
      <c r="D20" s="2" t="s">
        <v>90</v>
      </c>
    </row>
    <row r="21" spans="2:5" ht="26.25" thickBot="1">
      <c r="B21" s="190">
        <v>6</v>
      </c>
      <c r="C21" s="2" t="s">
        <v>91</v>
      </c>
      <c r="D21" s="2" t="s">
        <v>92</v>
      </c>
    </row>
    <row r="22" spans="2:5" ht="39" thickBot="1">
      <c r="B22" s="190">
        <v>7</v>
      </c>
      <c r="C22" s="2" t="s">
        <v>93</v>
      </c>
      <c r="D22" s="2" t="s">
        <v>94</v>
      </c>
    </row>
    <row r="23" spans="2:5" ht="26.25" thickBot="1">
      <c r="B23" s="190">
        <v>8</v>
      </c>
      <c r="C23" s="2" t="s">
        <v>95</v>
      </c>
      <c r="D23" s="2" t="s">
        <v>96</v>
      </c>
    </row>
    <row r="24" spans="2:5" ht="39" thickBot="1">
      <c r="B24" s="190">
        <v>9</v>
      </c>
      <c r="C24" s="2" t="s">
        <v>97</v>
      </c>
      <c r="D24" s="2" t="s">
        <v>98</v>
      </c>
    </row>
    <row r="25" spans="2:5" ht="15.75" thickBot="1"/>
    <row r="26" spans="2:5" ht="15.75" thickBot="1">
      <c r="B26" s="355" t="s">
        <v>99</v>
      </c>
      <c r="C26" s="356"/>
      <c r="D26" s="357"/>
    </row>
    <row r="27" spans="2:5" ht="25.5">
      <c r="B27" s="358">
        <v>1</v>
      </c>
      <c r="C27" s="361" t="s">
        <v>100</v>
      </c>
      <c r="D27" s="152" t="s">
        <v>101</v>
      </c>
      <c r="E27" s="148"/>
    </row>
    <row r="28" spans="2:5" ht="39" thickBot="1">
      <c r="B28" s="360"/>
      <c r="C28" s="363"/>
      <c r="D28" s="2" t="s">
        <v>102</v>
      </c>
    </row>
    <row r="29" spans="2:5" ht="15.75" thickBot="1">
      <c r="B29" s="190">
        <v>2</v>
      </c>
      <c r="C29" s="2" t="s">
        <v>21</v>
      </c>
      <c r="D29" s="2" t="s">
        <v>103</v>
      </c>
    </row>
    <row r="30" spans="2:5" ht="15.75" thickBot="1">
      <c r="B30" s="358">
        <v>3</v>
      </c>
      <c r="C30" s="2" t="s">
        <v>104</v>
      </c>
      <c r="D30" s="2" t="s">
        <v>105</v>
      </c>
    </row>
    <row r="31" spans="2:5" ht="26.25" thickBot="1">
      <c r="B31" s="360"/>
      <c r="C31" s="2" t="s">
        <v>106</v>
      </c>
      <c r="D31" s="2" t="s">
        <v>107</v>
      </c>
    </row>
    <row r="32" spans="2:5" ht="25.5">
      <c r="B32" s="358">
        <v>4</v>
      </c>
      <c r="C32" s="361" t="s">
        <v>108</v>
      </c>
      <c r="D32" s="3" t="s">
        <v>109</v>
      </c>
    </row>
    <row r="33" spans="2:4" ht="26.25" thickBot="1">
      <c r="B33" s="360"/>
      <c r="C33" s="363"/>
      <c r="D33" s="2" t="s">
        <v>110</v>
      </c>
    </row>
    <row r="34" spans="2:4" ht="39" thickBot="1">
      <c r="B34" s="358">
        <v>4</v>
      </c>
      <c r="C34" s="2" t="s">
        <v>111</v>
      </c>
      <c r="D34" s="2" t="s">
        <v>112</v>
      </c>
    </row>
    <row r="35" spans="2:4" ht="51.75" thickBot="1">
      <c r="B35" s="359"/>
      <c r="C35" s="2" t="s">
        <v>113</v>
      </c>
      <c r="D35" s="2" t="s">
        <v>114</v>
      </c>
    </row>
    <row r="36" spans="2:4" ht="38.25">
      <c r="B36" s="359"/>
      <c r="C36" s="361" t="s">
        <v>115</v>
      </c>
      <c r="D36" s="3" t="s">
        <v>116</v>
      </c>
    </row>
    <row r="37" spans="2:4" ht="26.25" thickBot="1">
      <c r="B37" s="359"/>
      <c r="C37" s="363"/>
      <c r="D37" s="2" t="s">
        <v>117</v>
      </c>
    </row>
    <row r="38" spans="2:4" ht="39" thickBot="1">
      <c r="B38" s="359"/>
      <c r="C38" s="2" t="s">
        <v>118</v>
      </c>
      <c r="D38" s="2" t="s">
        <v>119</v>
      </c>
    </row>
    <row r="39" spans="2:4" ht="39" thickBot="1">
      <c r="B39" s="359"/>
      <c r="C39" s="2" t="s">
        <v>120</v>
      </c>
      <c r="D39" s="2" t="s">
        <v>121</v>
      </c>
    </row>
    <row r="40" spans="2:4" ht="51.75" thickBot="1">
      <c r="B40" s="359"/>
      <c r="C40" s="2" t="s">
        <v>122</v>
      </c>
      <c r="D40" s="2" t="s">
        <v>123</v>
      </c>
    </row>
    <row r="41" spans="2:4" ht="39" thickBot="1">
      <c r="B41" s="359"/>
      <c r="C41" s="2" t="s">
        <v>124</v>
      </c>
      <c r="D41" s="2" t="s">
        <v>125</v>
      </c>
    </row>
    <row r="42" spans="2:4" ht="26.25" thickBot="1">
      <c r="B42" s="359"/>
      <c r="C42" s="2" t="s">
        <v>126</v>
      </c>
      <c r="D42" s="2" t="s">
        <v>127</v>
      </c>
    </row>
    <row r="43" spans="2:4" ht="26.25" thickBot="1">
      <c r="B43" s="359"/>
      <c r="C43" s="2" t="s">
        <v>128</v>
      </c>
      <c r="D43" s="2" t="s">
        <v>129</v>
      </c>
    </row>
    <row r="44" spans="2:4" ht="51.75" thickBot="1">
      <c r="B44" s="359"/>
      <c r="C44" s="2" t="s">
        <v>130</v>
      </c>
      <c r="D44" s="2" t="s">
        <v>131</v>
      </c>
    </row>
    <row r="45" spans="2:4" ht="39" thickBot="1">
      <c r="B45" s="359"/>
      <c r="C45" s="2" t="s">
        <v>132</v>
      </c>
      <c r="D45" s="2" t="s">
        <v>133</v>
      </c>
    </row>
    <row r="46" spans="2:4" ht="26.25" thickBot="1">
      <c r="B46" s="359"/>
      <c r="C46" s="2" t="s">
        <v>134</v>
      </c>
      <c r="D46" s="2" t="s">
        <v>135</v>
      </c>
    </row>
    <row r="47" spans="2:4" ht="26.25" thickBot="1">
      <c r="B47" s="359"/>
      <c r="C47" s="2" t="s">
        <v>136</v>
      </c>
      <c r="D47" s="2" t="s">
        <v>137</v>
      </c>
    </row>
    <row r="48" spans="2:4" ht="115.5" thickBot="1">
      <c r="B48" s="359"/>
      <c r="C48" s="2" t="s">
        <v>138</v>
      </c>
      <c r="D48" s="2" t="s">
        <v>139</v>
      </c>
    </row>
    <row r="49" spans="2:4" ht="39" thickBot="1">
      <c r="B49" s="359"/>
      <c r="C49" s="2" t="s">
        <v>140</v>
      </c>
      <c r="D49" s="2" t="s">
        <v>141</v>
      </c>
    </row>
    <row r="50" spans="2:4" ht="51.75" thickBot="1">
      <c r="B50" s="359"/>
      <c r="C50" s="2" t="s">
        <v>142</v>
      </c>
      <c r="D50" s="2" t="s">
        <v>143</v>
      </c>
    </row>
    <row r="51" spans="2:4" ht="51.75" thickBot="1">
      <c r="B51" s="359"/>
      <c r="C51" s="2" t="s">
        <v>144</v>
      </c>
      <c r="D51" s="2" t="s">
        <v>145</v>
      </c>
    </row>
    <row r="52" spans="2:4" ht="26.25" thickBot="1">
      <c r="B52" s="359"/>
      <c r="C52" s="2" t="s">
        <v>146</v>
      </c>
      <c r="D52" s="2" t="s">
        <v>147</v>
      </c>
    </row>
    <row r="53" spans="2:4" ht="15.75" thickBot="1">
      <c r="B53" s="359"/>
      <c r="C53" s="2" t="s">
        <v>148</v>
      </c>
      <c r="D53" s="2" t="s">
        <v>149</v>
      </c>
    </row>
    <row r="54" spans="2:4" ht="51.75" thickBot="1">
      <c r="B54" s="360"/>
      <c r="C54" s="2" t="s">
        <v>150</v>
      </c>
      <c r="D54" s="2" t="s">
        <v>151</v>
      </c>
    </row>
    <row r="55" spans="2:4" ht="25.5">
      <c r="B55" s="358">
        <v>5</v>
      </c>
      <c r="C55" s="361" t="s">
        <v>25</v>
      </c>
      <c r="D55" s="3" t="s">
        <v>152</v>
      </c>
    </row>
    <row r="56" spans="2:4" ht="26.25" thickBot="1">
      <c r="B56" s="359"/>
      <c r="C56" s="362"/>
      <c r="D56" s="2" t="s">
        <v>153</v>
      </c>
    </row>
    <row r="57" spans="2:4" ht="51.75" thickBot="1">
      <c r="B57" s="360"/>
      <c r="C57" s="363"/>
      <c r="D57" s="2" t="s">
        <v>154</v>
      </c>
    </row>
    <row r="58" spans="2:4" ht="51.75" thickBot="1">
      <c r="B58" s="190">
        <v>6</v>
      </c>
      <c r="C58" s="2" t="s">
        <v>26</v>
      </c>
      <c r="D58" s="2" t="s">
        <v>155</v>
      </c>
    </row>
    <row r="59" spans="2:4" ht="15.75" thickBot="1">
      <c r="B59" s="190">
        <v>7</v>
      </c>
      <c r="C59" s="2" t="s">
        <v>27</v>
      </c>
      <c r="D59" s="2" t="s">
        <v>156</v>
      </c>
    </row>
    <row r="60" spans="2:4" ht="39" thickBot="1">
      <c r="B60" s="358">
        <v>8</v>
      </c>
      <c r="C60" s="2" t="s">
        <v>157</v>
      </c>
      <c r="D60" s="2" t="s">
        <v>158</v>
      </c>
    </row>
    <row r="61" spans="2:4" ht="26.25" thickBot="1">
      <c r="B61" s="359"/>
      <c r="C61" s="3" t="s">
        <v>159</v>
      </c>
      <c r="D61" s="3" t="s">
        <v>160</v>
      </c>
    </row>
    <row r="62" spans="2:4" ht="25.5">
      <c r="B62" s="359"/>
      <c r="C62" s="361" t="s">
        <v>30</v>
      </c>
      <c r="D62" s="3" t="s">
        <v>161</v>
      </c>
    </row>
    <row r="63" spans="2:4" ht="64.5" thickBot="1">
      <c r="B63" s="360"/>
      <c r="C63" s="363"/>
      <c r="D63" s="153" t="s">
        <v>162</v>
      </c>
    </row>
    <row r="64" spans="2:4" ht="26.25" thickBot="1">
      <c r="B64" s="190">
        <v>9</v>
      </c>
      <c r="C64" s="2" t="s">
        <v>33</v>
      </c>
      <c r="D64" s="2" t="s">
        <v>163</v>
      </c>
    </row>
    <row r="65" spans="2:4" ht="26.25" thickBot="1">
      <c r="B65" s="358">
        <v>10</v>
      </c>
      <c r="C65" s="2" t="s">
        <v>164</v>
      </c>
      <c r="D65" s="2" t="s">
        <v>165</v>
      </c>
    </row>
    <row r="66" spans="2:4" ht="15.75" thickBot="1">
      <c r="B66" s="360"/>
      <c r="C66" s="2" t="s">
        <v>166</v>
      </c>
      <c r="D66" s="2" t="s">
        <v>167</v>
      </c>
    </row>
    <row r="67" spans="2:4" ht="15.75" thickBot="1"/>
    <row r="68" spans="2:4" ht="15.75" thickBot="1">
      <c r="B68" s="355" t="s">
        <v>168</v>
      </c>
      <c r="C68" s="356"/>
      <c r="D68" s="357"/>
    </row>
    <row r="69" spans="2:4" ht="25.5">
      <c r="B69" s="358">
        <v>11</v>
      </c>
      <c r="C69" s="361" t="s">
        <v>169</v>
      </c>
      <c r="D69" s="3" t="s">
        <v>170</v>
      </c>
    </row>
    <row r="70" spans="2:4" ht="25.5">
      <c r="B70" s="359"/>
      <c r="C70" s="362"/>
      <c r="D70" s="3" t="s">
        <v>171</v>
      </c>
    </row>
    <row r="71" spans="2:4" ht="15.75" thickBot="1">
      <c r="B71" s="360"/>
      <c r="C71" s="363"/>
      <c r="D71" s="2" t="s">
        <v>172</v>
      </c>
    </row>
    <row r="72" spans="2:4" ht="25.5">
      <c r="B72" s="358">
        <v>12</v>
      </c>
      <c r="C72" s="361" t="s">
        <v>173</v>
      </c>
      <c r="D72" s="3" t="s">
        <v>174</v>
      </c>
    </row>
    <row r="73" spans="2:4" ht="15.75" thickBot="1">
      <c r="B73" s="360"/>
      <c r="C73" s="363"/>
      <c r="D73" s="2" t="s">
        <v>175</v>
      </c>
    </row>
    <row r="74" spans="2:4" ht="26.25" thickBot="1">
      <c r="B74" s="190">
        <v>13</v>
      </c>
      <c r="C74" s="2" t="s">
        <v>176</v>
      </c>
      <c r="D74" s="2" t="s">
        <v>177</v>
      </c>
    </row>
    <row r="75" spans="2:4" ht="25.5">
      <c r="B75" s="358">
        <v>14</v>
      </c>
      <c r="C75" s="361" t="s">
        <v>178</v>
      </c>
      <c r="D75" s="3" t="s">
        <v>179</v>
      </c>
    </row>
    <row r="76" spans="2:4" ht="15.75" thickBot="1">
      <c r="B76" s="360"/>
      <c r="C76" s="363"/>
      <c r="D76" s="2" t="s">
        <v>180</v>
      </c>
    </row>
    <row r="77" spans="2:4" ht="26.25" thickBot="1">
      <c r="B77" s="190">
        <v>15</v>
      </c>
      <c r="C77" s="2" t="s">
        <v>181</v>
      </c>
      <c r="D77" s="2" t="s">
        <v>182</v>
      </c>
    </row>
    <row r="78" spans="2:4" ht="38.25">
      <c r="B78" s="358">
        <v>16</v>
      </c>
      <c r="C78" s="361" t="s">
        <v>183</v>
      </c>
      <c r="D78" s="3" t="s">
        <v>184</v>
      </c>
    </row>
    <row r="79" spans="2:4" ht="81" customHeight="1">
      <c r="B79" s="359"/>
      <c r="C79" s="362"/>
      <c r="D79" s="3" t="s">
        <v>185</v>
      </c>
    </row>
    <row r="80" spans="2:4" ht="38.25">
      <c r="B80" s="359"/>
      <c r="C80" s="362"/>
      <c r="D80" s="3" t="s">
        <v>186</v>
      </c>
    </row>
    <row r="81" spans="2:5" ht="26.25" thickBot="1">
      <c r="B81" s="360"/>
      <c r="C81" s="363"/>
      <c r="D81" s="2" t="s">
        <v>187</v>
      </c>
    </row>
    <row r="82" spans="2:5" ht="26.25" thickBot="1">
      <c r="B82" s="190">
        <v>17</v>
      </c>
      <c r="C82" s="2" t="s">
        <v>188</v>
      </c>
      <c r="D82" s="2" t="s">
        <v>189</v>
      </c>
    </row>
    <row r="83" spans="2:5" ht="15.75" thickBot="1"/>
    <row r="84" spans="2:5" ht="15.75" thickBot="1">
      <c r="B84" s="355" t="s">
        <v>190</v>
      </c>
      <c r="C84" s="356"/>
      <c r="D84" s="357"/>
    </row>
    <row r="85" spans="2:5" ht="25.5">
      <c r="B85" s="358">
        <v>18</v>
      </c>
      <c r="C85" s="361" t="s">
        <v>191</v>
      </c>
      <c r="D85" s="3" t="s">
        <v>192</v>
      </c>
    </row>
    <row r="86" spans="2:5" ht="26.25" thickBot="1">
      <c r="B86" s="360"/>
      <c r="C86" s="363"/>
      <c r="D86" s="2" t="s">
        <v>193</v>
      </c>
    </row>
    <row r="87" spans="2:5" ht="39" thickBot="1">
      <c r="B87" s="190">
        <v>19</v>
      </c>
      <c r="C87" s="2" t="s">
        <v>194</v>
      </c>
      <c r="D87" s="154" t="s">
        <v>195</v>
      </c>
      <c r="E87" s="148"/>
    </row>
    <row r="88" spans="2:5" ht="26.25" thickBot="1">
      <c r="B88" s="190">
        <v>20</v>
      </c>
      <c r="C88" s="2" t="s">
        <v>196</v>
      </c>
      <c r="D88" s="2" t="s">
        <v>197</v>
      </c>
    </row>
    <row r="89" spans="2:5" ht="26.25" thickBot="1">
      <c r="B89" s="190">
        <v>21</v>
      </c>
      <c r="C89" s="2" t="s">
        <v>46</v>
      </c>
      <c r="D89" s="2" t="s">
        <v>198</v>
      </c>
    </row>
    <row r="90" spans="2:5" ht="15.75" thickBot="1">
      <c r="B90" s="190">
        <v>22</v>
      </c>
      <c r="C90" s="153" t="s">
        <v>47</v>
      </c>
      <c r="D90" s="153" t="s">
        <v>199</v>
      </c>
    </row>
    <row r="91" spans="2:5" ht="26.25" thickBot="1">
      <c r="B91" s="190">
        <v>23</v>
      </c>
      <c r="C91" s="2" t="s">
        <v>200</v>
      </c>
      <c r="D91" s="2" t="s">
        <v>201</v>
      </c>
    </row>
    <row r="92" spans="2:5" ht="15.75" thickBot="1">
      <c r="B92" s="113"/>
      <c r="C92" s="114"/>
      <c r="D92" s="114"/>
    </row>
    <row r="93" spans="2:5" ht="15.75" thickBot="1">
      <c r="B93" s="355" t="s">
        <v>202</v>
      </c>
      <c r="C93" s="356"/>
      <c r="D93" s="357"/>
    </row>
    <row r="94" spans="2:5" ht="51.75" thickBot="1">
      <c r="B94" s="155">
        <v>24</v>
      </c>
      <c r="C94" s="153" t="s">
        <v>49</v>
      </c>
      <c r="D94" s="153" t="s">
        <v>203</v>
      </c>
    </row>
    <row r="95" spans="2:5" ht="15.75" thickBot="1">
      <c r="B95" s="155">
        <v>25</v>
      </c>
      <c r="C95" s="153" t="s">
        <v>50</v>
      </c>
      <c r="D95" s="153" t="s">
        <v>204</v>
      </c>
    </row>
    <row r="96" spans="2:5" ht="26.25" thickBot="1">
      <c r="B96" s="155">
        <v>26</v>
      </c>
      <c r="C96" s="153" t="s">
        <v>205</v>
      </c>
      <c r="D96" s="153" t="s">
        <v>206</v>
      </c>
    </row>
    <row r="97" spans="2:5" ht="26.25" thickBot="1">
      <c r="B97" s="155">
        <v>27</v>
      </c>
      <c r="C97" s="153" t="s">
        <v>52</v>
      </c>
      <c r="D97" s="153" t="s">
        <v>207</v>
      </c>
    </row>
    <row r="98" spans="2:5" ht="15.75" thickBot="1">
      <c r="B98" s="113"/>
      <c r="C98" s="114"/>
      <c r="D98" s="114"/>
    </row>
    <row r="99" spans="2:5" ht="15.75" thickBot="1">
      <c r="B99" s="355" t="s">
        <v>208</v>
      </c>
      <c r="C99" s="356"/>
      <c r="D99" s="357"/>
    </row>
    <row r="100" spans="2:5" ht="26.25" thickBot="1">
      <c r="B100" s="190">
        <v>28</v>
      </c>
      <c r="C100" s="2" t="s">
        <v>209</v>
      </c>
      <c r="D100" s="2" t="s">
        <v>210</v>
      </c>
    </row>
    <row r="101" spans="2:5" ht="15.75" thickBot="1">
      <c r="B101" s="113"/>
      <c r="C101" s="114"/>
      <c r="D101" s="114"/>
      <c r="E101" s="99"/>
    </row>
    <row r="102" spans="2:5" ht="15.75" thickBot="1">
      <c r="B102" s="355" t="s">
        <v>211</v>
      </c>
      <c r="C102" s="356"/>
      <c r="D102" s="357"/>
      <c r="E102" s="99"/>
    </row>
    <row r="103" spans="2:5" ht="64.5" thickBot="1">
      <c r="B103" s="190">
        <v>29</v>
      </c>
      <c r="C103" s="2" t="s">
        <v>212</v>
      </c>
      <c r="D103" s="2" t="s">
        <v>213</v>
      </c>
    </row>
  </sheetData>
  <mergeCells count="41">
    <mergeCell ref="B26:D26"/>
    <mergeCell ref="B2:D2"/>
    <mergeCell ref="B3:D3"/>
    <mergeCell ref="B4:D4"/>
    <mergeCell ref="B5:D5"/>
    <mergeCell ref="B6:D6"/>
    <mergeCell ref="B7:D7"/>
    <mergeCell ref="B8:D8"/>
    <mergeCell ref="B11:D11"/>
    <mergeCell ref="B12:D12"/>
    <mergeCell ref="B13:D13"/>
    <mergeCell ref="B15:D15"/>
    <mergeCell ref="B9:D9"/>
    <mergeCell ref="B10:D10"/>
    <mergeCell ref="B68:D68"/>
    <mergeCell ref="B27:B28"/>
    <mergeCell ref="C27:C28"/>
    <mergeCell ref="B32:B33"/>
    <mergeCell ref="C32:C33"/>
    <mergeCell ref="B34:B54"/>
    <mergeCell ref="C36:C37"/>
    <mergeCell ref="B55:B57"/>
    <mergeCell ref="C55:C57"/>
    <mergeCell ref="B60:B63"/>
    <mergeCell ref="C62:C63"/>
    <mergeCell ref="B65:B66"/>
    <mergeCell ref="B30:B31"/>
    <mergeCell ref="B69:B71"/>
    <mergeCell ref="C69:C71"/>
    <mergeCell ref="B72:B73"/>
    <mergeCell ref="C72:C73"/>
    <mergeCell ref="B75:B76"/>
    <mergeCell ref="C75:C76"/>
    <mergeCell ref="B102:D102"/>
    <mergeCell ref="B78:B81"/>
    <mergeCell ref="C78:C81"/>
    <mergeCell ref="B84:D84"/>
    <mergeCell ref="B85:B86"/>
    <mergeCell ref="C85:C86"/>
    <mergeCell ref="B99:D99"/>
    <mergeCell ref="B93:D9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F40"/>
  <sheetViews>
    <sheetView topLeftCell="B10" workbookViewId="0">
      <selection activeCell="B26" sqref="B26"/>
    </sheetView>
  </sheetViews>
  <sheetFormatPr baseColWidth="10" defaultColWidth="11.42578125" defaultRowHeight="15"/>
  <cols>
    <col min="2" max="2" width="66.140625" customWidth="1"/>
    <col min="3" max="3" width="63.85546875" customWidth="1"/>
    <col min="4" max="4" width="15.42578125" bestFit="1" customWidth="1"/>
  </cols>
  <sheetData>
    <row r="1" spans="1:5">
      <c r="A1" s="36"/>
      <c r="B1" s="16" t="s">
        <v>214</v>
      </c>
      <c r="C1" s="4" t="s">
        <v>25</v>
      </c>
      <c r="D1" s="5" t="s">
        <v>215</v>
      </c>
      <c r="E1" s="36"/>
    </row>
    <row r="2" spans="1:5" ht="15.75" thickBot="1">
      <c r="A2" s="36">
        <v>1</v>
      </c>
      <c r="B2" s="6" t="s">
        <v>216</v>
      </c>
      <c r="C2" s="7" t="s">
        <v>217</v>
      </c>
      <c r="D2" s="8" t="s">
        <v>218</v>
      </c>
      <c r="E2" s="6"/>
    </row>
    <row r="3" spans="1:5">
      <c r="A3" s="36">
        <v>2</v>
      </c>
      <c r="B3" s="9" t="s">
        <v>113</v>
      </c>
      <c r="C3" s="10" t="s">
        <v>219</v>
      </c>
      <c r="D3" s="8" t="s">
        <v>220</v>
      </c>
      <c r="E3" s="11"/>
    </row>
    <row r="4" spans="1:5">
      <c r="A4" s="36">
        <v>3</v>
      </c>
      <c r="B4" s="12" t="s">
        <v>115</v>
      </c>
      <c r="C4" s="10" t="s">
        <v>221</v>
      </c>
      <c r="D4" s="8" t="s">
        <v>222</v>
      </c>
      <c r="E4" s="11"/>
    </row>
    <row r="5" spans="1:5" ht="16.5">
      <c r="A5" s="36">
        <v>4</v>
      </c>
      <c r="B5" s="13" t="s">
        <v>223</v>
      </c>
      <c r="C5" s="10" t="s">
        <v>224</v>
      </c>
      <c r="D5" s="14"/>
      <c r="E5" s="15"/>
    </row>
    <row r="6" spans="1:5">
      <c r="A6" s="36">
        <v>5</v>
      </c>
      <c r="B6" s="11" t="s">
        <v>225</v>
      </c>
      <c r="C6" s="10" t="s">
        <v>226</v>
      </c>
      <c r="D6" s="11"/>
      <c r="E6" s="11"/>
    </row>
    <row r="7" spans="1:5">
      <c r="A7" s="36">
        <v>6</v>
      </c>
      <c r="B7" s="11" t="s">
        <v>122</v>
      </c>
      <c r="C7" s="10" t="s">
        <v>227</v>
      </c>
      <c r="D7" s="11"/>
      <c r="E7" s="11"/>
    </row>
    <row r="8" spans="1:5">
      <c r="A8" s="36">
        <v>7</v>
      </c>
      <c r="B8" s="11" t="s">
        <v>124</v>
      </c>
      <c r="C8" s="10" t="s">
        <v>228</v>
      </c>
      <c r="D8" s="11"/>
      <c r="E8" s="11"/>
    </row>
    <row r="9" spans="1:5">
      <c r="A9" s="36">
        <v>8</v>
      </c>
      <c r="B9" s="11" t="s">
        <v>126</v>
      </c>
      <c r="C9" s="11"/>
      <c r="D9" s="11"/>
      <c r="E9" s="11"/>
    </row>
    <row r="10" spans="1:5">
      <c r="A10" s="36">
        <v>9</v>
      </c>
      <c r="B10" s="11" t="s">
        <v>128</v>
      </c>
      <c r="C10" s="6"/>
      <c r="D10" s="11"/>
      <c r="E10" s="11"/>
    </row>
    <row r="11" spans="1:5">
      <c r="A11" s="36">
        <v>10</v>
      </c>
      <c r="B11" s="11" t="s">
        <v>130</v>
      </c>
      <c r="C11" s="16" t="s">
        <v>224</v>
      </c>
      <c r="D11" s="11"/>
      <c r="E11" s="11"/>
    </row>
    <row r="12" spans="1:5">
      <c r="A12" s="36">
        <v>11</v>
      </c>
      <c r="B12" s="11" t="s">
        <v>132</v>
      </c>
      <c r="C12" s="17" t="s">
        <v>229</v>
      </c>
      <c r="D12" s="11"/>
      <c r="E12" s="11"/>
    </row>
    <row r="13" spans="1:5">
      <c r="A13" s="36">
        <v>12</v>
      </c>
      <c r="B13" s="11" t="s">
        <v>134</v>
      </c>
      <c r="C13" s="17" t="s">
        <v>230</v>
      </c>
      <c r="D13" s="11"/>
      <c r="E13" s="11"/>
    </row>
    <row r="14" spans="1:5">
      <c r="A14" s="36">
        <v>13</v>
      </c>
      <c r="B14" s="11" t="s">
        <v>136</v>
      </c>
      <c r="C14" s="17" t="s">
        <v>231</v>
      </c>
      <c r="D14" s="11"/>
      <c r="E14" s="11"/>
    </row>
    <row r="15" spans="1:5">
      <c r="A15" s="36">
        <v>14</v>
      </c>
      <c r="B15" s="11" t="s">
        <v>232</v>
      </c>
      <c r="C15" s="17" t="s">
        <v>233</v>
      </c>
      <c r="D15" s="11"/>
      <c r="E15" s="11"/>
    </row>
    <row r="16" spans="1:5">
      <c r="A16" s="36">
        <v>15</v>
      </c>
      <c r="B16" s="11" t="s">
        <v>234</v>
      </c>
      <c r="C16" s="11"/>
      <c r="D16" s="11"/>
      <c r="E16" s="11"/>
    </row>
    <row r="17" spans="1:6">
      <c r="A17" s="36">
        <v>16</v>
      </c>
      <c r="B17" s="11" t="s">
        <v>235</v>
      </c>
      <c r="C17" s="18" t="s">
        <v>236</v>
      </c>
      <c r="D17" s="11"/>
      <c r="E17" s="11"/>
      <c r="F17" s="36"/>
    </row>
    <row r="18" spans="1:6">
      <c r="A18" s="36">
        <v>17</v>
      </c>
      <c r="B18" s="11" t="s">
        <v>237</v>
      </c>
      <c r="C18" s="17" t="s">
        <v>238</v>
      </c>
      <c r="D18" s="11"/>
      <c r="E18" s="11"/>
      <c r="F18" s="36"/>
    </row>
    <row r="19" spans="1:6">
      <c r="A19" s="36">
        <v>18</v>
      </c>
      <c r="B19" s="11" t="s">
        <v>239</v>
      </c>
      <c r="C19" s="17" t="s">
        <v>240</v>
      </c>
      <c r="D19" s="11"/>
      <c r="E19" s="11"/>
      <c r="F19" s="36"/>
    </row>
    <row r="20" spans="1:6">
      <c r="A20" s="36">
        <v>19</v>
      </c>
      <c r="B20" s="11" t="s">
        <v>148</v>
      </c>
      <c r="C20" s="17" t="s">
        <v>235</v>
      </c>
      <c r="D20" s="11"/>
      <c r="E20" s="11"/>
      <c r="F20" s="36"/>
    </row>
    <row r="21" spans="1:6" ht="36.75" customHeight="1">
      <c r="A21" s="19">
        <v>20</v>
      </c>
      <c r="B21" s="19" t="s">
        <v>150</v>
      </c>
      <c r="C21" s="20" t="s">
        <v>241</v>
      </c>
      <c r="D21" s="19"/>
      <c r="E21" s="19"/>
      <c r="F21" s="19"/>
    </row>
    <row r="22" spans="1:6">
      <c r="A22" s="19"/>
      <c r="B22" s="96" t="s">
        <v>242</v>
      </c>
      <c r="C22" s="20" t="s">
        <v>243</v>
      </c>
      <c r="D22" s="19"/>
      <c r="E22" s="19"/>
      <c r="F22" s="19"/>
    </row>
    <row r="23" spans="1:6" ht="45">
      <c r="A23" s="36">
        <v>1</v>
      </c>
      <c r="B23" s="36" t="s">
        <v>244</v>
      </c>
      <c r="C23" s="20" t="s">
        <v>245</v>
      </c>
      <c r="D23" s="19"/>
      <c r="E23" s="19"/>
      <c r="F23" s="19"/>
    </row>
    <row r="24" spans="1:6">
      <c r="A24" s="19">
        <f>+A23+1</f>
        <v>2</v>
      </c>
      <c r="B24" s="36" t="s">
        <v>246</v>
      </c>
      <c r="C24" s="20" t="s">
        <v>247</v>
      </c>
      <c r="D24" s="19"/>
      <c r="E24" s="19"/>
      <c r="F24" s="19"/>
    </row>
    <row r="25" spans="1:6" ht="45">
      <c r="A25" s="19">
        <f t="shared" ref="A25:A38" si="0">+A24+1</f>
        <v>3</v>
      </c>
      <c r="B25" s="36" t="s">
        <v>248</v>
      </c>
      <c r="C25" s="20" t="s">
        <v>249</v>
      </c>
      <c r="D25" s="19"/>
      <c r="E25" s="19"/>
      <c r="F25" s="19"/>
    </row>
    <row r="26" spans="1:6">
      <c r="A26" s="19">
        <f t="shared" si="0"/>
        <v>4</v>
      </c>
      <c r="B26" s="36" t="s">
        <v>250</v>
      </c>
      <c r="C26" s="20" t="s">
        <v>251</v>
      </c>
      <c r="D26" s="19"/>
      <c r="E26" s="19"/>
      <c r="F26" s="19"/>
    </row>
    <row r="27" spans="1:6" ht="30">
      <c r="A27" s="19">
        <f t="shared" si="0"/>
        <v>5</v>
      </c>
      <c r="B27" s="36" t="s">
        <v>252</v>
      </c>
      <c r="C27" s="20" t="s">
        <v>253</v>
      </c>
      <c r="D27" s="19"/>
      <c r="E27" s="19"/>
      <c r="F27" s="19"/>
    </row>
    <row r="28" spans="1:6">
      <c r="A28" s="19">
        <f t="shared" si="0"/>
        <v>6</v>
      </c>
      <c r="B28" s="36" t="s">
        <v>254</v>
      </c>
      <c r="C28" s="20"/>
      <c r="D28" s="19"/>
      <c r="E28" s="19"/>
      <c r="F28" s="19"/>
    </row>
    <row r="29" spans="1:6">
      <c r="A29" s="19">
        <f t="shared" si="0"/>
        <v>7</v>
      </c>
      <c r="B29" s="36" t="s">
        <v>255</v>
      </c>
      <c r="C29" s="20"/>
      <c r="D29" s="36"/>
      <c r="E29" s="36"/>
      <c r="F29" s="36"/>
    </row>
    <row r="30" spans="1:6">
      <c r="A30" s="19">
        <f t="shared" si="0"/>
        <v>8</v>
      </c>
      <c r="B30" s="36" t="s">
        <v>256</v>
      </c>
      <c r="C30" s="17" t="s">
        <v>257</v>
      </c>
      <c r="D30" s="36"/>
      <c r="E30" s="36"/>
      <c r="F30" s="36"/>
    </row>
    <row r="31" spans="1:6">
      <c r="A31" s="19">
        <f t="shared" si="0"/>
        <v>9</v>
      </c>
      <c r="B31" s="36" t="s">
        <v>258</v>
      </c>
      <c r="C31" s="21" t="s">
        <v>259</v>
      </c>
      <c r="D31" s="36"/>
      <c r="E31" s="36"/>
      <c r="F31" s="36"/>
    </row>
    <row r="32" spans="1:6">
      <c r="A32" s="19">
        <f t="shared" si="0"/>
        <v>10</v>
      </c>
      <c r="B32" s="36" t="s">
        <v>260</v>
      </c>
      <c r="C32" s="36"/>
      <c r="D32" s="36"/>
      <c r="E32" s="36"/>
      <c r="F32" s="36"/>
    </row>
    <row r="33" spans="1:3">
      <c r="A33" s="19">
        <f t="shared" si="0"/>
        <v>11</v>
      </c>
      <c r="B33" s="36" t="s">
        <v>261</v>
      </c>
      <c r="C33" s="36" t="s">
        <v>262</v>
      </c>
    </row>
    <row r="34" spans="1:3">
      <c r="A34" s="19">
        <f t="shared" si="0"/>
        <v>12</v>
      </c>
      <c r="B34" s="36" t="s">
        <v>263</v>
      </c>
      <c r="C34" s="36" t="s">
        <v>264</v>
      </c>
    </row>
    <row r="35" spans="1:3">
      <c r="A35" s="19">
        <f t="shared" si="0"/>
        <v>13</v>
      </c>
      <c r="B35" s="36" t="s">
        <v>265</v>
      </c>
      <c r="C35" s="36"/>
    </row>
    <row r="36" spans="1:3">
      <c r="A36" s="19">
        <f t="shared" si="0"/>
        <v>14</v>
      </c>
      <c r="B36" s="36" t="s">
        <v>266</v>
      </c>
      <c r="C36" s="36" t="s">
        <v>267</v>
      </c>
    </row>
    <row r="37" spans="1:3">
      <c r="A37" s="19">
        <f t="shared" si="0"/>
        <v>15</v>
      </c>
      <c r="B37" s="36" t="s">
        <v>268</v>
      </c>
      <c r="C37" s="36" t="s">
        <v>269</v>
      </c>
    </row>
    <row r="38" spans="1:3">
      <c r="A38" s="19">
        <f t="shared" si="0"/>
        <v>16</v>
      </c>
      <c r="B38" s="36" t="s">
        <v>270</v>
      </c>
      <c r="C38" s="95"/>
    </row>
    <row r="40" spans="1:3">
      <c r="A40" s="36"/>
      <c r="B40" s="36" t="s">
        <v>271</v>
      </c>
      <c r="C40" s="3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I104"/>
  <sheetViews>
    <sheetView topLeftCell="A16" workbookViewId="0">
      <selection activeCell="B2" sqref="B2"/>
    </sheetView>
  </sheetViews>
  <sheetFormatPr baseColWidth="10" defaultColWidth="11.42578125" defaultRowHeight="15"/>
  <cols>
    <col min="3" max="3" width="13.85546875" customWidth="1"/>
    <col min="4" max="4" width="74.28515625" customWidth="1"/>
    <col min="5" max="5" width="70.140625" bestFit="1" customWidth="1"/>
  </cols>
  <sheetData>
    <row r="1" spans="1:9" ht="15.75" thickBot="1">
      <c r="A1" s="36"/>
      <c r="B1" s="36"/>
      <c r="C1" s="36"/>
      <c r="D1" s="36"/>
      <c r="E1" s="36"/>
      <c r="F1" s="36"/>
      <c r="G1" s="36"/>
      <c r="H1" s="36"/>
      <c r="I1" s="36"/>
    </row>
    <row r="2" spans="1:9" ht="16.5">
      <c r="A2" s="36"/>
      <c r="B2" s="117" t="s">
        <v>66</v>
      </c>
      <c r="C2" s="118" t="s">
        <v>272</v>
      </c>
      <c r="D2" s="119" t="s">
        <v>273</v>
      </c>
      <c r="E2" s="120" t="s">
        <v>274</v>
      </c>
      <c r="F2" s="36"/>
      <c r="G2" s="36"/>
      <c r="H2" s="36"/>
      <c r="I2" s="36"/>
    </row>
    <row r="3" spans="1:9" ht="16.5">
      <c r="A3" s="36"/>
      <c r="B3" s="164" t="s">
        <v>267</v>
      </c>
      <c r="C3" s="156">
        <v>1</v>
      </c>
      <c r="D3" s="23" t="s">
        <v>275</v>
      </c>
      <c r="E3" s="29" t="s">
        <v>276</v>
      </c>
      <c r="F3" s="36"/>
      <c r="G3" s="36"/>
      <c r="H3" s="36"/>
      <c r="I3" s="36"/>
    </row>
    <row r="4" spans="1:9" ht="16.5">
      <c r="A4" s="36"/>
      <c r="B4" s="164" t="s">
        <v>267</v>
      </c>
      <c r="C4" s="156">
        <v>2</v>
      </c>
      <c r="D4" s="23" t="s">
        <v>277</v>
      </c>
      <c r="E4" s="29" t="s">
        <v>276</v>
      </c>
      <c r="F4" s="36"/>
      <c r="G4" s="36"/>
      <c r="H4" s="36"/>
      <c r="I4" s="97"/>
    </row>
    <row r="5" spans="1:9" ht="16.5">
      <c r="A5" s="36"/>
      <c r="B5" s="164" t="s">
        <v>267</v>
      </c>
      <c r="C5" s="156">
        <v>3</v>
      </c>
      <c r="D5" s="23" t="s">
        <v>278</v>
      </c>
      <c r="E5" s="29" t="s">
        <v>276</v>
      </c>
      <c r="F5" s="36"/>
      <c r="G5" s="36"/>
      <c r="H5" s="36"/>
      <c r="I5" s="36"/>
    </row>
    <row r="6" spans="1:9" ht="16.5">
      <c r="A6" s="36"/>
      <c r="B6" s="164" t="s">
        <v>267</v>
      </c>
      <c r="C6" s="156">
        <v>4</v>
      </c>
      <c r="D6" s="23" t="s">
        <v>279</v>
      </c>
      <c r="E6" s="29" t="s">
        <v>276</v>
      </c>
      <c r="F6" s="36"/>
      <c r="G6" s="36"/>
      <c r="H6" s="36"/>
      <c r="I6" s="36"/>
    </row>
    <row r="7" spans="1:9" ht="16.5">
      <c r="A7" s="36"/>
      <c r="B7" s="164" t="s">
        <v>267</v>
      </c>
      <c r="C7" s="156">
        <v>5</v>
      </c>
      <c r="D7" s="23" t="s">
        <v>280</v>
      </c>
      <c r="E7" s="29" t="s">
        <v>276</v>
      </c>
      <c r="F7" s="36"/>
      <c r="G7" s="36"/>
      <c r="H7" s="36"/>
      <c r="I7" s="36"/>
    </row>
    <row r="8" spans="1:9" ht="16.5">
      <c r="A8" s="36"/>
      <c r="B8" s="164" t="s">
        <v>267</v>
      </c>
      <c r="C8" s="156">
        <v>6</v>
      </c>
      <c r="D8" s="23" t="s">
        <v>281</v>
      </c>
      <c r="E8" s="29" t="s">
        <v>276</v>
      </c>
      <c r="F8" s="36"/>
      <c r="G8" s="36"/>
      <c r="H8" s="36"/>
      <c r="I8" s="36"/>
    </row>
    <row r="9" spans="1:9" ht="16.5">
      <c r="A9" s="36"/>
      <c r="B9" s="164" t="s">
        <v>267</v>
      </c>
      <c r="C9" s="156">
        <v>7</v>
      </c>
      <c r="D9" s="23" t="s">
        <v>282</v>
      </c>
      <c r="E9" s="29" t="s">
        <v>276</v>
      </c>
      <c r="F9" s="36"/>
      <c r="G9" s="36"/>
      <c r="H9" s="36"/>
      <c r="I9" s="36"/>
    </row>
    <row r="10" spans="1:9" ht="16.5">
      <c r="A10" s="36"/>
      <c r="B10" s="164" t="s">
        <v>267</v>
      </c>
      <c r="C10" s="156">
        <v>8</v>
      </c>
      <c r="D10" s="23" t="s">
        <v>283</v>
      </c>
      <c r="E10" s="29" t="s">
        <v>276</v>
      </c>
      <c r="F10" s="36"/>
      <c r="G10" s="36"/>
      <c r="H10" s="36"/>
      <c r="I10" s="36"/>
    </row>
    <row r="11" spans="1:9" ht="16.5">
      <c r="A11" s="36"/>
      <c r="B11" s="164" t="s">
        <v>267</v>
      </c>
      <c r="C11" s="156">
        <v>9</v>
      </c>
      <c r="D11" s="23" t="s">
        <v>284</v>
      </c>
      <c r="E11" s="29" t="s">
        <v>276</v>
      </c>
      <c r="F11" s="36"/>
      <c r="G11" s="36"/>
      <c r="H11" s="36"/>
      <c r="I11" s="36"/>
    </row>
    <row r="12" spans="1:9" ht="16.5">
      <c r="A12" s="36"/>
      <c r="B12" s="164" t="s">
        <v>267</v>
      </c>
      <c r="C12" s="156">
        <v>10</v>
      </c>
      <c r="D12" s="23" t="s">
        <v>285</v>
      </c>
      <c r="E12" s="29" t="s">
        <v>276</v>
      </c>
      <c r="F12" s="36"/>
      <c r="G12" s="36"/>
      <c r="H12" s="36"/>
      <c r="I12" s="36"/>
    </row>
    <row r="13" spans="1:9" ht="16.5">
      <c r="A13" s="36"/>
      <c r="B13" s="164" t="s">
        <v>267</v>
      </c>
      <c r="C13" s="156">
        <v>11</v>
      </c>
      <c r="D13" s="23" t="s">
        <v>286</v>
      </c>
      <c r="E13" s="29" t="s">
        <v>276</v>
      </c>
      <c r="F13" s="36"/>
      <c r="G13" s="36"/>
      <c r="H13" s="36"/>
      <c r="I13" s="36"/>
    </row>
    <row r="14" spans="1:9" ht="16.5">
      <c r="A14" s="36"/>
      <c r="B14" s="164" t="s">
        <v>267</v>
      </c>
      <c r="C14" s="156">
        <v>12</v>
      </c>
      <c r="D14" s="23" t="s">
        <v>287</v>
      </c>
      <c r="E14" s="29" t="s">
        <v>276</v>
      </c>
      <c r="F14" s="36"/>
      <c r="G14" s="36"/>
      <c r="H14" s="36"/>
      <c r="I14" s="36"/>
    </row>
    <row r="15" spans="1:9" ht="16.5">
      <c r="A15" s="36"/>
      <c r="B15" s="164" t="s">
        <v>267</v>
      </c>
      <c r="C15" s="157">
        <v>13</v>
      </c>
      <c r="D15" s="24" t="s">
        <v>288</v>
      </c>
      <c r="E15" s="30" t="s">
        <v>289</v>
      </c>
      <c r="F15" s="36"/>
      <c r="G15" s="36"/>
      <c r="H15" s="36"/>
      <c r="I15" s="36"/>
    </row>
    <row r="16" spans="1:9" ht="16.5">
      <c r="A16" s="36"/>
      <c r="B16" s="164" t="s">
        <v>267</v>
      </c>
      <c r="C16" s="157">
        <v>14</v>
      </c>
      <c r="D16" s="24" t="s">
        <v>290</v>
      </c>
      <c r="E16" s="30" t="s">
        <v>289</v>
      </c>
      <c r="F16" s="36"/>
      <c r="G16" s="36"/>
      <c r="H16" s="36"/>
      <c r="I16" s="36"/>
    </row>
    <row r="17" spans="1:5" ht="16.5">
      <c r="A17" s="36"/>
      <c r="B17" s="164" t="s">
        <v>267</v>
      </c>
      <c r="C17" s="157">
        <v>15</v>
      </c>
      <c r="D17" s="24" t="s">
        <v>291</v>
      </c>
      <c r="E17" s="30" t="s">
        <v>289</v>
      </c>
    </row>
    <row r="18" spans="1:5" ht="16.5">
      <c r="A18" s="36"/>
      <c r="B18" s="164" t="s">
        <v>267</v>
      </c>
      <c r="C18" s="157">
        <v>16</v>
      </c>
      <c r="D18" s="24" t="s">
        <v>292</v>
      </c>
      <c r="E18" s="30" t="s">
        <v>289</v>
      </c>
    </row>
    <row r="19" spans="1:5" ht="16.5">
      <c r="A19" s="36"/>
      <c r="B19" s="164" t="s">
        <v>267</v>
      </c>
      <c r="C19" s="157">
        <v>17</v>
      </c>
      <c r="D19" s="24" t="s">
        <v>293</v>
      </c>
      <c r="E19" s="30" t="s">
        <v>289</v>
      </c>
    </row>
    <row r="20" spans="1:5" ht="16.5">
      <c r="A20" s="36"/>
      <c r="B20" s="164" t="s">
        <v>267</v>
      </c>
      <c r="C20" s="157">
        <v>18</v>
      </c>
      <c r="D20" s="24" t="s">
        <v>294</v>
      </c>
      <c r="E20" s="30" t="s">
        <v>289</v>
      </c>
    </row>
    <row r="21" spans="1:5" ht="16.5">
      <c r="A21" s="36"/>
      <c r="B21" s="164" t="s">
        <v>267</v>
      </c>
      <c r="C21" s="158">
        <v>19</v>
      </c>
      <c r="D21" s="25" t="s">
        <v>295</v>
      </c>
      <c r="E21" s="31" t="s">
        <v>296</v>
      </c>
    </row>
    <row r="22" spans="1:5" ht="13.5" customHeight="1">
      <c r="A22" s="36"/>
      <c r="B22" s="164" t="s">
        <v>267</v>
      </c>
      <c r="C22" s="158">
        <v>20</v>
      </c>
      <c r="D22" s="25" t="s">
        <v>297</v>
      </c>
      <c r="E22" s="31" t="s">
        <v>296</v>
      </c>
    </row>
    <row r="23" spans="1:5" ht="16.5">
      <c r="A23" s="36"/>
      <c r="B23" s="164" t="s">
        <v>267</v>
      </c>
      <c r="C23" s="158">
        <v>21</v>
      </c>
      <c r="D23" s="25" t="s">
        <v>298</v>
      </c>
      <c r="E23" s="31" t="s">
        <v>296</v>
      </c>
    </row>
    <row r="24" spans="1:5" ht="16.5">
      <c r="A24" s="36"/>
      <c r="B24" s="164" t="s">
        <v>267</v>
      </c>
      <c r="C24" s="158">
        <v>22</v>
      </c>
      <c r="D24" s="25" t="s">
        <v>299</v>
      </c>
      <c r="E24" s="31" t="s">
        <v>296</v>
      </c>
    </row>
    <row r="25" spans="1:5" ht="16.5">
      <c r="A25" s="36"/>
      <c r="B25" s="164" t="s">
        <v>267</v>
      </c>
      <c r="C25" s="158">
        <v>23</v>
      </c>
      <c r="D25" s="25" t="s">
        <v>300</v>
      </c>
      <c r="E25" s="31" t="s">
        <v>296</v>
      </c>
    </row>
    <row r="26" spans="1:5" ht="16.5">
      <c r="A26" s="36"/>
      <c r="B26" s="164" t="s">
        <v>267</v>
      </c>
      <c r="C26" s="158">
        <v>24</v>
      </c>
      <c r="D26" s="25" t="s">
        <v>301</v>
      </c>
      <c r="E26" s="31" t="s">
        <v>296</v>
      </c>
    </row>
    <row r="27" spans="1:5" ht="16.5">
      <c r="A27" s="36"/>
      <c r="B27" s="164" t="s">
        <v>267</v>
      </c>
      <c r="C27" s="158">
        <v>25</v>
      </c>
      <c r="D27" s="25" t="s">
        <v>302</v>
      </c>
      <c r="E27" s="31" t="s">
        <v>296</v>
      </c>
    </row>
    <row r="28" spans="1:5" ht="16.5">
      <c r="A28" s="36"/>
      <c r="B28" s="164" t="s">
        <v>267</v>
      </c>
      <c r="C28" s="159">
        <v>26</v>
      </c>
      <c r="D28" s="26" t="s">
        <v>303</v>
      </c>
      <c r="E28" s="32" t="s">
        <v>304</v>
      </c>
    </row>
    <row r="29" spans="1:5" ht="16.5">
      <c r="A29" s="36"/>
      <c r="B29" s="164" t="s">
        <v>267</v>
      </c>
      <c r="C29" s="159">
        <v>27</v>
      </c>
      <c r="D29" s="26" t="s">
        <v>305</v>
      </c>
      <c r="E29" s="32" t="s">
        <v>304</v>
      </c>
    </row>
    <row r="30" spans="1:5" ht="16.5">
      <c r="A30" s="36"/>
      <c r="B30" s="164" t="s">
        <v>267</v>
      </c>
      <c r="C30" s="159">
        <v>28</v>
      </c>
      <c r="D30" s="26" t="s">
        <v>306</v>
      </c>
      <c r="E30" s="32" t="s">
        <v>304</v>
      </c>
    </row>
    <row r="31" spans="1:5" ht="16.5">
      <c r="A31" s="36"/>
      <c r="B31" s="164" t="s">
        <v>267</v>
      </c>
      <c r="C31" s="159">
        <v>29</v>
      </c>
      <c r="D31" s="26" t="s">
        <v>307</v>
      </c>
      <c r="E31" s="32" t="s">
        <v>304</v>
      </c>
    </row>
    <row r="32" spans="1:5" ht="16.5">
      <c r="A32" s="36"/>
      <c r="B32" s="164" t="s">
        <v>267</v>
      </c>
      <c r="C32" s="159">
        <v>30</v>
      </c>
      <c r="D32" s="26" t="s">
        <v>308</v>
      </c>
      <c r="E32" s="32" t="s">
        <v>304</v>
      </c>
    </row>
    <row r="33" spans="1:7" ht="16.5" customHeight="1">
      <c r="A33" s="36"/>
      <c r="B33" s="164" t="s">
        <v>267</v>
      </c>
      <c r="C33" s="160">
        <v>31</v>
      </c>
      <c r="D33" s="27" t="s">
        <v>309</v>
      </c>
      <c r="E33" s="33" t="s">
        <v>310</v>
      </c>
      <c r="F33" s="36"/>
      <c r="G33" s="36"/>
    </row>
    <row r="34" spans="1:7" ht="16.5">
      <c r="A34" s="36"/>
      <c r="B34" s="164" t="s">
        <v>267</v>
      </c>
      <c r="C34" s="160">
        <v>32</v>
      </c>
      <c r="D34" s="27" t="s">
        <v>311</v>
      </c>
      <c r="E34" s="33" t="s">
        <v>310</v>
      </c>
      <c r="F34" s="36"/>
      <c r="G34" s="36"/>
    </row>
    <row r="35" spans="1:7" ht="16.5">
      <c r="A35" s="36"/>
      <c r="B35" s="164" t="s">
        <v>267</v>
      </c>
      <c r="C35" s="160">
        <v>33</v>
      </c>
      <c r="D35" s="27" t="s">
        <v>312</v>
      </c>
      <c r="E35" s="33" t="s">
        <v>310</v>
      </c>
      <c r="F35" s="36"/>
      <c r="G35" s="36"/>
    </row>
    <row r="36" spans="1:7" ht="17.25" customHeight="1">
      <c r="A36" s="36"/>
      <c r="B36" s="164" t="s">
        <v>267</v>
      </c>
      <c r="C36" s="160">
        <v>34</v>
      </c>
      <c r="D36" s="27" t="s">
        <v>313</v>
      </c>
      <c r="E36" s="33" t="s">
        <v>310</v>
      </c>
      <c r="F36" s="36"/>
      <c r="G36" s="36"/>
    </row>
    <row r="37" spans="1:7" ht="16.5">
      <c r="A37" s="36"/>
      <c r="B37" s="164" t="s">
        <v>267</v>
      </c>
      <c r="C37" s="160">
        <v>35</v>
      </c>
      <c r="D37" s="27" t="s">
        <v>314</v>
      </c>
      <c r="E37" s="33" t="s">
        <v>310</v>
      </c>
      <c r="F37" s="36"/>
      <c r="G37" s="36"/>
    </row>
    <row r="38" spans="1:7" ht="16.5">
      <c r="A38" s="36"/>
      <c r="B38" s="164" t="s">
        <v>267</v>
      </c>
      <c r="C38" s="160">
        <v>36</v>
      </c>
      <c r="D38" s="27" t="s">
        <v>315</v>
      </c>
      <c r="E38" s="33" t="s">
        <v>310</v>
      </c>
      <c r="F38" s="36"/>
      <c r="G38" s="36"/>
    </row>
    <row r="39" spans="1:7" ht="16.5">
      <c r="A39" s="36"/>
      <c r="B39" s="164" t="s">
        <v>267</v>
      </c>
      <c r="C39" s="160">
        <v>37</v>
      </c>
      <c r="D39" s="27" t="s">
        <v>316</v>
      </c>
      <c r="E39" s="33" t="s">
        <v>310</v>
      </c>
      <c r="F39" s="36"/>
      <c r="G39" s="36"/>
    </row>
    <row r="40" spans="1:7" ht="16.5">
      <c r="A40" s="36"/>
      <c r="B40" s="164" t="s">
        <v>267</v>
      </c>
      <c r="C40" s="161">
        <v>38</v>
      </c>
      <c r="D40" s="28" t="s">
        <v>317</v>
      </c>
      <c r="E40" s="34" t="s">
        <v>318</v>
      </c>
      <c r="F40" s="36"/>
      <c r="G40" s="36"/>
    </row>
    <row r="41" spans="1:7" ht="16.5">
      <c r="A41" s="36"/>
      <c r="B41" s="164" t="s">
        <v>267</v>
      </c>
      <c r="C41" s="161">
        <v>39</v>
      </c>
      <c r="D41" s="28" t="s">
        <v>319</v>
      </c>
      <c r="E41" s="34" t="s">
        <v>318</v>
      </c>
      <c r="F41" s="36"/>
      <c r="G41" s="36"/>
    </row>
    <row r="42" spans="1:7" ht="16.5">
      <c r="A42" s="36"/>
      <c r="B42" s="164" t="s">
        <v>267</v>
      </c>
      <c r="C42" s="161">
        <v>40</v>
      </c>
      <c r="D42" s="28" t="s">
        <v>320</v>
      </c>
      <c r="E42" s="34" t="s">
        <v>318</v>
      </c>
      <c r="F42" s="36"/>
      <c r="G42" s="36"/>
    </row>
    <row r="43" spans="1:7" ht="16.5">
      <c r="A43" s="36"/>
      <c r="B43" s="164" t="s">
        <v>267</v>
      </c>
      <c r="C43" s="161">
        <v>41</v>
      </c>
      <c r="D43" s="28" t="s">
        <v>321</v>
      </c>
      <c r="E43" s="34" t="s">
        <v>318</v>
      </c>
      <c r="F43" s="36"/>
      <c r="G43" s="36"/>
    </row>
    <row r="44" spans="1:7" ht="16.5">
      <c r="A44" s="36"/>
      <c r="B44" s="164" t="s">
        <v>267</v>
      </c>
      <c r="C44" s="162">
        <v>42</v>
      </c>
      <c r="D44" s="22" t="s">
        <v>322</v>
      </c>
      <c r="E44" s="35" t="s">
        <v>323</v>
      </c>
      <c r="F44" s="36"/>
      <c r="G44" s="36"/>
    </row>
    <row r="45" spans="1:7" ht="16.5">
      <c r="A45" s="36"/>
      <c r="B45" s="164" t="s">
        <v>267</v>
      </c>
      <c r="C45" s="162">
        <v>43</v>
      </c>
      <c r="D45" s="22" t="s">
        <v>324</v>
      </c>
      <c r="E45" s="35" t="s">
        <v>323</v>
      </c>
      <c r="F45" s="36"/>
      <c r="G45" s="36"/>
    </row>
    <row r="46" spans="1:7" ht="16.5">
      <c r="A46" s="36"/>
      <c r="B46" s="164" t="s">
        <v>267</v>
      </c>
      <c r="C46" s="162">
        <v>44</v>
      </c>
      <c r="D46" s="22" t="s">
        <v>325</v>
      </c>
      <c r="E46" s="35" t="s">
        <v>323</v>
      </c>
      <c r="F46" s="36"/>
      <c r="G46" s="36"/>
    </row>
    <row r="47" spans="1:7" ht="16.5">
      <c r="A47" s="36"/>
      <c r="B47" s="164" t="s">
        <v>267</v>
      </c>
      <c r="C47" s="163">
        <v>45</v>
      </c>
      <c r="D47" s="98" t="s">
        <v>326</v>
      </c>
      <c r="E47" s="116" t="s">
        <v>323</v>
      </c>
      <c r="F47" s="99"/>
      <c r="G47" s="99"/>
    </row>
    <row r="48" spans="1:7" s="36" customFormat="1" ht="30">
      <c r="A48" s="115" t="s">
        <v>327</v>
      </c>
      <c r="B48" s="165" t="s">
        <v>269</v>
      </c>
      <c r="C48" s="122" t="s">
        <v>328</v>
      </c>
      <c r="D48" s="123" t="s">
        <v>329</v>
      </c>
      <c r="E48" s="124" t="s">
        <v>330</v>
      </c>
    </row>
    <row r="49" spans="1:5" s="36" customFormat="1" ht="30">
      <c r="A49" s="115" t="s">
        <v>331</v>
      </c>
      <c r="B49" s="165" t="s">
        <v>269</v>
      </c>
      <c r="C49" s="122" t="s">
        <v>332</v>
      </c>
      <c r="D49" s="123" t="s">
        <v>333</v>
      </c>
      <c r="E49" s="124" t="s">
        <v>330</v>
      </c>
    </row>
    <row r="50" spans="1:5" s="36" customFormat="1" ht="30">
      <c r="A50" s="115"/>
      <c r="B50" s="165" t="s">
        <v>269</v>
      </c>
      <c r="C50" s="122" t="s">
        <v>334</v>
      </c>
      <c r="D50" s="123" t="s">
        <v>335</v>
      </c>
      <c r="E50" s="124" t="s">
        <v>330</v>
      </c>
    </row>
    <row r="51" spans="1:5" s="36" customFormat="1" ht="33">
      <c r="A51" s="115"/>
      <c r="B51" s="165" t="s">
        <v>269</v>
      </c>
      <c r="C51" s="122" t="s">
        <v>336</v>
      </c>
      <c r="D51" s="123" t="s">
        <v>337</v>
      </c>
      <c r="E51" s="124" t="s">
        <v>330</v>
      </c>
    </row>
    <row r="52" spans="1:5" s="36" customFormat="1" ht="33">
      <c r="A52" s="115"/>
      <c r="B52" s="165" t="s">
        <v>269</v>
      </c>
      <c r="C52" s="122" t="s">
        <v>338</v>
      </c>
      <c r="D52" s="123" t="s">
        <v>339</v>
      </c>
      <c r="E52" s="124" t="s">
        <v>330</v>
      </c>
    </row>
    <row r="53" spans="1:5" s="36" customFormat="1" ht="30">
      <c r="A53" s="115"/>
      <c r="B53" s="165" t="s">
        <v>269</v>
      </c>
      <c r="C53" s="122" t="s">
        <v>340</v>
      </c>
      <c r="D53" s="123" t="s">
        <v>341</v>
      </c>
      <c r="E53" s="124" t="s">
        <v>330</v>
      </c>
    </row>
    <row r="54" spans="1:5" s="36" customFormat="1" ht="30">
      <c r="A54" s="115"/>
      <c r="B54" s="165" t="s">
        <v>269</v>
      </c>
      <c r="C54" s="122" t="s">
        <v>342</v>
      </c>
      <c r="D54" s="123" t="s">
        <v>343</v>
      </c>
      <c r="E54" s="124" t="s">
        <v>330</v>
      </c>
    </row>
    <row r="55" spans="1:5" s="36" customFormat="1" ht="30">
      <c r="A55" s="115"/>
      <c r="B55" s="165" t="s">
        <v>269</v>
      </c>
      <c r="C55" s="122" t="s">
        <v>344</v>
      </c>
      <c r="D55" s="123" t="s">
        <v>345</v>
      </c>
      <c r="E55" s="124" t="s">
        <v>330</v>
      </c>
    </row>
    <row r="56" spans="1:5" s="36" customFormat="1" ht="30">
      <c r="A56" s="115"/>
      <c r="B56" s="165" t="s">
        <v>269</v>
      </c>
      <c r="C56" s="122" t="s">
        <v>346</v>
      </c>
      <c r="D56" s="123" t="s">
        <v>347</v>
      </c>
      <c r="E56" s="124" t="s">
        <v>330</v>
      </c>
    </row>
    <row r="57" spans="1:5" s="36" customFormat="1" ht="30">
      <c r="A57" s="115"/>
      <c r="B57" s="165" t="s">
        <v>269</v>
      </c>
      <c r="C57" s="122" t="s">
        <v>348</v>
      </c>
      <c r="D57" s="123" t="s">
        <v>349</v>
      </c>
      <c r="E57" s="124" t="s">
        <v>330</v>
      </c>
    </row>
    <row r="58" spans="1:5" s="36" customFormat="1" ht="30">
      <c r="A58" s="115"/>
      <c r="B58" s="165" t="s">
        <v>269</v>
      </c>
      <c r="C58" s="122" t="s">
        <v>350</v>
      </c>
      <c r="D58" s="123" t="s">
        <v>351</v>
      </c>
      <c r="E58" s="124" t="s">
        <v>330</v>
      </c>
    </row>
    <row r="59" spans="1:5" s="36" customFormat="1" ht="30">
      <c r="A59" s="115"/>
      <c r="B59" s="165" t="s">
        <v>269</v>
      </c>
      <c r="C59" s="122" t="s">
        <v>352</v>
      </c>
      <c r="D59" s="123" t="s">
        <v>353</v>
      </c>
      <c r="E59" s="124" t="s">
        <v>330</v>
      </c>
    </row>
    <row r="60" spans="1:5" s="36" customFormat="1" ht="33">
      <c r="A60" s="115"/>
      <c r="B60" s="165" t="s">
        <v>269</v>
      </c>
      <c r="C60" s="122" t="s">
        <v>354</v>
      </c>
      <c r="D60" s="123" t="s">
        <v>355</v>
      </c>
      <c r="E60" s="124" t="s">
        <v>330</v>
      </c>
    </row>
    <row r="61" spans="1:5" s="36" customFormat="1" ht="30">
      <c r="A61" s="115"/>
      <c r="B61" s="165" t="s">
        <v>269</v>
      </c>
      <c r="C61" s="122" t="s">
        <v>356</v>
      </c>
      <c r="D61" s="123" t="s">
        <v>357</v>
      </c>
      <c r="E61" s="124" t="s">
        <v>330</v>
      </c>
    </row>
    <row r="62" spans="1:5" s="36" customFormat="1" ht="30">
      <c r="A62" s="115"/>
      <c r="B62" s="165" t="s">
        <v>269</v>
      </c>
      <c r="C62" s="122" t="s">
        <v>358</v>
      </c>
      <c r="D62" s="123" t="s">
        <v>359</v>
      </c>
      <c r="E62" s="124" t="s">
        <v>330</v>
      </c>
    </row>
    <row r="63" spans="1:5" s="36" customFormat="1" ht="33">
      <c r="A63" s="115"/>
      <c r="B63" s="165" t="s">
        <v>269</v>
      </c>
      <c r="C63" s="122" t="s">
        <v>360</v>
      </c>
      <c r="D63" s="123" t="s">
        <v>361</v>
      </c>
      <c r="E63" s="124" t="s">
        <v>330</v>
      </c>
    </row>
    <row r="64" spans="1:5" s="36" customFormat="1" ht="33">
      <c r="A64" s="115"/>
      <c r="B64" s="165" t="s">
        <v>269</v>
      </c>
      <c r="C64" s="122" t="s">
        <v>362</v>
      </c>
      <c r="D64" s="123" t="s">
        <v>363</v>
      </c>
      <c r="E64" s="124" t="s">
        <v>330</v>
      </c>
    </row>
    <row r="65" spans="1:5" s="36" customFormat="1" ht="30">
      <c r="A65" s="115"/>
      <c r="B65" s="165" t="s">
        <v>269</v>
      </c>
      <c r="C65" s="122" t="s">
        <v>364</v>
      </c>
      <c r="D65" s="123" t="s">
        <v>365</v>
      </c>
      <c r="E65" s="124" t="s">
        <v>330</v>
      </c>
    </row>
    <row r="66" spans="1:5" s="36" customFormat="1" ht="30">
      <c r="A66" s="115"/>
      <c r="B66" s="165" t="s">
        <v>269</v>
      </c>
      <c r="C66" s="122" t="s">
        <v>366</v>
      </c>
      <c r="D66" s="123" t="s">
        <v>367</v>
      </c>
      <c r="E66" s="124" t="s">
        <v>330</v>
      </c>
    </row>
    <row r="67" spans="1:5" s="36" customFormat="1" ht="33">
      <c r="A67" s="115"/>
      <c r="B67" s="165" t="s">
        <v>269</v>
      </c>
      <c r="C67" s="122" t="s">
        <v>368</v>
      </c>
      <c r="D67" s="123" t="s">
        <v>369</v>
      </c>
      <c r="E67" s="124" t="s">
        <v>330</v>
      </c>
    </row>
    <row r="68" spans="1:5" s="36" customFormat="1" ht="33">
      <c r="A68" s="115"/>
      <c r="B68" s="165" t="s">
        <v>269</v>
      </c>
      <c r="C68" s="122" t="s">
        <v>370</v>
      </c>
      <c r="D68" s="123" t="s">
        <v>371</v>
      </c>
      <c r="E68" s="124" t="s">
        <v>330</v>
      </c>
    </row>
    <row r="69" spans="1:5" s="36" customFormat="1" ht="30">
      <c r="A69" s="115"/>
      <c r="B69" s="165" t="s">
        <v>269</v>
      </c>
      <c r="C69" s="122" t="s">
        <v>372</v>
      </c>
      <c r="D69" s="123" t="s">
        <v>373</v>
      </c>
      <c r="E69" s="124" t="s">
        <v>330</v>
      </c>
    </row>
    <row r="70" spans="1:5" s="36" customFormat="1" ht="30">
      <c r="A70" s="115"/>
      <c r="B70" s="165" t="s">
        <v>269</v>
      </c>
      <c r="C70" s="122" t="s">
        <v>374</v>
      </c>
      <c r="D70" s="123" t="s">
        <v>375</v>
      </c>
      <c r="E70" s="124" t="s">
        <v>330</v>
      </c>
    </row>
    <row r="71" spans="1:5" s="36" customFormat="1" ht="30">
      <c r="A71" s="115"/>
      <c r="B71" s="165" t="s">
        <v>269</v>
      </c>
      <c r="C71" s="122" t="s">
        <v>376</v>
      </c>
      <c r="D71" s="123" t="s">
        <v>377</v>
      </c>
      <c r="E71" s="124" t="s">
        <v>330</v>
      </c>
    </row>
    <row r="72" spans="1:5" s="36" customFormat="1" ht="30">
      <c r="A72" s="115"/>
      <c r="B72" s="165" t="s">
        <v>269</v>
      </c>
      <c r="C72" s="122" t="s">
        <v>378</v>
      </c>
      <c r="D72" s="123" t="s">
        <v>379</v>
      </c>
      <c r="E72" s="124" t="s">
        <v>330</v>
      </c>
    </row>
    <row r="73" spans="1:5" s="36" customFormat="1" ht="30">
      <c r="A73" s="115"/>
      <c r="B73" s="165" t="s">
        <v>269</v>
      </c>
      <c r="C73" s="122" t="s">
        <v>380</v>
      </c>
      <c r="D73" s="123" t="s">
        <v>381</v>
      </c>
      <c r="E73" s="124" t="s">
        <v>330</v>
      </c>
    </row>
    <row r="74" spans="1:5" ht="30">
      <c r="A74" s="115"/>
      <c r="B74" s="165" t="s">
        <v>269</v>
      </c>
      <c r="C74" s="125" t="s">
        <v>382</v>
      </c>
      <c r="D74" s="126" t="s">
        <v>383</v>
      </c>
      <c r="E74" s="147" t="s">
        <v>384</v>
      </c>
    </row>
    <row r="75" spans="1:5" ht="30">
      <c r="A75" s="115"/>
      <c r="B75" s="165" t="s">
        <v>269</v>
      </c>
      <c r="C75" s="125" t="s">
        <v>385</v>
      </c>
      <c r="D75" s="126" t="s">
        <v>386</v>
      </c>
      <c r="E75" s="147" t="s">
        <v>384</v>
      </c>
    </row>
    <row r="76" spans="1:5" ht="30">
      <c r="A76" s="115"/>
      <c r="B76" s="165" t="s">
        <v>269</v>
      </c>
      <c r="C76" s="125" t="s">
        <v>387</v>
      </c>
      <c r="D76" s="126" t="s">
        <v>388</v>
      </c>
      <c r="E76" s="147" t="s">
        <v>384</v>
      </c>
    </row>
    <row r="77" spans="1:5" s="36" customFormat="1" ht="30">
      <c r="A77" s="115"/>
      <c r="B77" s="165" t="s">
        <v>269</v>
      </c>
      <c r="C77" s="125" t="s">
        <v>389</v>
      </c>
      <c r="D77" s="126" t="s">
        <v>390</v>
      </c>
      <c r="E77" s="147" t="s">
        <v>384</v>
      </c>
    </row>
    <row r="78" spans="1:5" s="36" customFormat="1" ht="30">
      <c r="A78" s="115"/>
      <c r="B78" s="165" t="s">
        <v>269</v>
      </c>
      <c r="C78" s="125" t="s">
        <v>391</v>
      </c>
      <c r="D78" s="126" t="s">
        <v>392</v>
      </c>
      <c r="E78" s="147" t="s">
        <v>384</v>
      </c>
    </row>
    <row r="79" spans="1:5" s="36" customFormat="1" ht="30">
      <c r="A79" s="115"/>
      <c r="B79" s="165" t="s">
        <v>269</v>
      </c>
      <c r="C79" s="125" t="s">
        <v>393</v>
      </c>
      <c r="D79" s="126" t="s">
        <v>394</v>
      </c>
      <c r="E79" s="147" t="s">
        <v>384</v>
      </c>
    </row>
    <row r="80" spans="1:5" s="36" customFormat="1" ht="30">
      <c r="A80" s="115"/>
      <c r="B80" s="165" t="s">
        <v>269</v>
      </c>
      <c r="C80" s="125" t="s">
        <v>395</v>
      </c>
      <c r="D80" s="126" t="s">
        <v>396</v>
      </c>
      <c r="E80" s="147" t="s">
        <v>384</v>
      </c>
    </row>
    <row r="81" spans="1:5" s="36" customFormat="1" ht="30">
      <c r="A81" s="115"/>
      <c r="B81" s="165" t="s">
        <v>269</v>
      </c>
      <c r="C81" s="125" t="s">
        <v>397</v>
      </c>
      <c r="D81" s="126" t="s">
        <v>398</v>
      </c>
      <c r="E81" s="147" t="s">
        <v>384</v>
      </c>
    </row>
    <row r="82" spans="1:5" s="36" customFormat="1" ht="30">
      <c r="A82" s="115"/>
      <c r="B82" s="165" t="s">
        <v>269</v>
      </c>
      <c r="C82" s="125" t="s">
        <v>399</v>
      </c>
      <c r="D82" s="126" t="s">
        <v>400</v>
      </c>
      <c r="E82" s="147" t="s">
        <v>384</v>
      </c>
    </row>
    <row r="83" spans="1:5" s="36" customFormat="1" ht="30">
      <c r="A83" s="115"/>
      <c r="B83" s="165" t="s">
        <v>269</v>
      </c>
      <c r="C83" s="125" t="s">
        <v>401</v>
      </c>
      <c r="D83" s="126" t="s">
        <v>402</v>
      </c>
      <c r="E83" s="147" t="s">
        <v>384</v>
      </c>
    </row>
    <row r="84" spans="1:5" s="36" customFormat="1" ht="30">
      <c r="A84" s="115"/>
      <c r="B84" s="165" t="s">
        <v>269</v>
      </c>
      <c r="C84" s="125" t="s">
        <v>403</v>
      </c>
      <c r="D84" s="126" t="s">
        <v>404</v>
      </c>
      <c r="E84" s="147" t="s">
        <v>384</v>
      </c>
    </row>
    <row r="85" spans="1:5" s="36" customFormat="1" ht="30">
      <c r="A85" s="115"/>
      <c r="B85" s="165" t="s">
        <v>269</v>
      </c>
      <c r="C85" s="125" t="s">
        <v>405</v>
      </c>
      <c r="D85" s="126" t="s">
        <v>406</v>
      </c>
      <c r="E85" s="147" t="s">
        <v>384</v>
      </c>
    </row>
    <row r="86" spans="1:5" ht="30">
      <c r="A86" s="115"/>
      <c r="B86" s="165" t="s">
        <v>269</v>
      </c>
      <c r="C86" s="127" t="s">
        <v>407</v>
      </c>
      <c r="D86" s="128" t="s">
        <v>408</v>
      </c>
      <c r="E86" s="129" t="s">
        <v>409</v>
      </c>
    </row>
    <row r="87" spans="1:5" ht="33">
      <c r="A87" s="115"/>
      <c r="B87" s="165" t="s">
        <v>269</v>
      </c>
      <c r="C87" s="127" t="s">
        <v>410</v>
      </c>
      <c r="D87" s="128" t="s">
        <v>411</v>
      </c>
      <c r="E87" s="129" t="s">
        <v>409</v>
      </c>
    </row>
    <row r="88" spans="1:5" ht="30">
      <c r="A88" s="115"/>
      <c r="B88" s="165" t="s">
        <v>269</v>
      </c>
      <c r="C88" s="127" t="s">
        <v>412</v>
      </c>
      <c r="D88" s="128" t="s">
        <v>413</v>
      </c>
      <c r="E88" s="129" t="s">
        <v>409</v>
      </c>
    </row>
    <row r="89" spans="1:5" ht="33">
      <c r="A89" s="115"/>
      <c r="B89" s="165" t="s">
        <v>269</v>
      </c>
      <c r="C89" s="127" t="s">
        <v>414</v>
      </c>
      <c r="D89" s="128" t="s">
        <v>415</v>
      </c>
      <c r="E89" s="129" t="s">
        <v>409</v>
      </c>
    </row>
    <row r="90" spans="1:5" s="36" customFormat="1" ht="33">
      <c r="A90" s="115"/>
      <c r="B90" s="165" t="s">
        <v>269</v>
      </c>
      <c r="C90" s="127" t="s">
        <v>416</v>
      </c>
      <c r="D90" s="128" t="s">
        <v>417</v>
      </c>
      <c r="E90" s="129" t="s">
        <v>409</v>
      </c>
    </row>
    <row r="91" spans="1:5" s="36" customFormat="1" ht="30">
      <c r="A91" s="115"/>
      <c r="B91" s="165" t="s">
        <v>269</v>
      </c>
      <c r="C91" s="127" t="s">
        <v>418</v>
      </c>
      <c r="D91" s="128" t="s">
        <v>419</v>
      </c>
      <c r="E91" s="129" t="s">
        <v>409</v>
      </c>
    </row>
    <row r="92" spans="1:5" s="36" customFormat="1" ht="30">
      <c r="A92" s="115"/>
      <c r="B92" s="165" t="s">
        <v>269</v>
      </c>
      <c r="C92" s="127" t="s">
        <v>420</v>
      </c>
      <c r="D92" s="128" t="s">
        <v>421</v>
      </c>
      <c r="E92" s="129" t="s">
        <v>409</v>
      </c>
    </row>
    <row r="93" spans="1:5" s="36" customFormat="1" ht="30">
      <c r="A93" s="115"/>
      <c r="B93" s="165" t="s">
        <v>269</v>
      </c>
      <c r="C93" s="127" t="s">
        <v>422</v>
      </c>
      <c r="D93" s="128" t="s">
        <v>423</v>
      </c>
      <c r="E93" s="129" t="s">
        <v>409</v>
      </c>
    </row>
    <row r="94" spans="1:5" s="36" customFormat="1" ht="30">
      <c r="A94" s="115"/>
      <c r="B94" s="165" t="s">
        <v>269</v>
      </c>
      <c r="C94" s="127" t="s">
        <v>424</v>
      </c>
      <c r="D94" s="128" t="s">
        <v>425</v>
      </c>
      <c r="E94" s="129" t="s">
        <v>409</v>
      </c>
    </row>
    <row r="95" spans="1:5" s="36" customFormat="1" ht="30">
      <c r="A95" s="115"/>
      <c r="B95" s="165" t="s">
        <v>269</v>
      </c>
      <c r="C95" s="127" t="s">
        <v>426</v>
      </c>
      <c r="D95" s="128" t="s">
        <v>427</v>
      </c>
      <c r="E95" s="129" t="s">
        <v>409</v>
      </c>
    </row>
    <row r="96" spans="1:5" ht="30">
      <c r="A96" s="115"/>
      <c r="B96" s="165" t="s">
        <v>269</v>
      </c>
      <c r="C96" s="130" t="s">
        <v>428</v>
      </c>
      <c r="D96" s="131" t="s">
        <v>429</v>
      </c>
      <c r="E96" s="132" t="s">
        <v>430</v>
      </c>
    </row>
    <row r="97" spans="1:5" ht="30">
      <c r="A97" s="115"/>
      <c r="B97" s="165" t="s">
        <v>269</v>
      </c>
      <c r="C97" s="130" t="s">
        <v>431</v>
      </c>
      <c r="D97" s="131" t="s">
        <v>432</v>
      </c>
      <c r="E97" s="132" t="s">
        <v>430</v>
      </c>
    </row>
    <row r="98" spans="1:5" ht="30">
      <c r="A98" s="115"/>
      <c r="B98" s="165" t="s">
        <v>269</v>
      </c>
      <c r="C98" s="142" t="s">
        <v>433</v>
      </c>
      <c r="D98" s="143" t="s">
        <v>434</v>
      </c>
      <c r="E98" s="144" t="s">
        <v>435</v>
      </c>
    </row>
    <row r="99" spans="1:5" ht="30">
      <c r="A99" s="115"/>
      <c r="B99" s="165" t="s">
        <v>269</v>
      </c>
      <c r="C99" s="145" t="s">
        <v>436</v>
      </c>
      <c r="D99" s="143" t="s">
        <v>437</v>
      </c>
      <c r="E99" s="144" t="s">
        <v>435</v>
      </c>
    </row>
    <row r="100" spans="1:5" ht="30">
      <c r="A100" s="115"/>
      <c r="B100" s="165" t="s">
        <v>269</v>
      </c>
      <c r="C100" s="145" t="s">
        <v>438</v>
      </c>
      <c r="D100" s="143" t="s">
        <v>439</v>
      </c>
      <c r="E100" s="144" t="s">
        <v>435</v>
      </c>
    </row>
    <row r="101" spans="1:5" ht="30">
      <c r="A101" s="115"/>
      <c r="B101" s="165" t="s">
        <v>269</v>
      </c>
      <c r="C101" s="145" t="s">
        <v>440</v>
      </c>
      <c r="D101" s="143" t="s">
        <v>441</v>
      </c>
      <c r="E101" s="144" t="s">
        <v>435</v>
      </c>
    </row>
    <row r="102" spans="1:5" ht="30">
      <c r="A102" s="115"/>
      <c r="B102" s="165" t="s">
        <v>269</v>
      </c>
      <c r="C102" s="145" t="s">
        <v>442</v>
      </c>
      <c r="D102" s="146" t="s">
        <v>443</v>
      </c>
      <c r="E102" s="144" t="s">
        <v>435</v>
      </c>
    </row>
    <row r="103" spans="1:5" ht="30">
      <c r="A103" s="115"/>
      <c r="B103" s="165" t="s">
        <v>269</v>
      </c>
      <c r="C103" s="145" t="s">
        <v>444</v>
      </c>
      <c r="D103" s="146" t="s">
        <v>445</v>
      </c>
      <c r="E103" s="144" t="s">
        <v>435</v>
      </c>
    </row>
    <row r="104" spans="1:5" ht="30">
      <c r="A104" s="115"/>
      <c r="B104" s="165" t="s">
        <v>269</v>
      </c>
      <c r="C104" s="145" t="s">
        <v>446</v>
      </c>
      <c r="D104" s="146" t="s">
        <v>447</v>
      </c>
      <c r="E104" s="144" t="s">
        <v>435</v>
      </c>
    </row>
  </sheetData>
  <sheetProtection algorithmName="SHA-512" hashValue="yalEr+7D+EvUCvpDMVF7G6eN6R5DfUUK9RApCaWlAECyCTQ0tnfEdSxzNYeI9yjpWx851H1psm74w9ryf8aiHw==" saltValue="hnqqK+Nn5mdKkDsA/md1p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261ED5C2984FB40A9A366B96625049C" ma:contentTypeVersion="11" ma:contentTypeDescription="Crear nuevo documento." ma:contentTypeScope="" ma:versionID="788420544de8f279b2e65101071ce944">
  <xsd:schema xmlns:xsd="http://www.w3.org/2001/XMLSchema" xmlns:xs="http://www.w3.org/2001/XMLSchema" xmlns:p="http://schemas.microsoft.com/office/2006/metadata/properties" xmlns:ns3="e564214a-e559-4f7b-8a6e-d0a4dbb9fb57" xmlns:ns4="9fe36bda-b836-4986-ad04-a3aa38cc0e91" targetNamespace="http://schemas.microsoft.com/office/2006/metadata/properties" ma:root="true" ma:fieldsID="2ccc4e7f72bd161f073c5b5785fe4796" ns3:_="" ns4:_="">
    <xsd:import namespace="e564214a-e559-4f7b-8a6e-d0a4dbb9fb57"/>
    <xsd:import namespace="9fe36bda-b836-4986-ad04-a3aa38cc0e91"/>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64214a-e559-4f7b-8a6e-d0a4dbb9f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e36bda-b836-4986-ad04-a3aa38cc0e9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4BFD04-E278-4CAE-8039-EF04D0CC48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64214a-e559-4f7b-8a6e-d0a4dbb9fb57"/>
    <ds:schemaRef ds:uri="9fe36bda-b836-4986-ad04-a3aa38cc0e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2CCAED-2FDD-40D3-90F6-3004385DD34E}">
  <ds:schemaRefs>
    <ds:schemaRef ds:uri="http://schemas.microsoft.com/sharepoint/v3/contenttype/forms"/>
  </ds:schemaRefs>
</ds:datastoreItem>
</file>

<file path=customXml/itemProps3.xml><?xml version="1.0" encoding="utf-8"?>
<ds:datastoreItem xmlns:ds="http://schemas.openxmlformats.org/officeDocument/2006/customXml" ds:itemID="{9BE2A506-69F2-4F62-B2B6-E30FC30B51C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13</vt:i4>
      </vt:variant>
    </vt:vector>
  </HeadingPairs>
  <TitlesOfParts>
    <vt:vector size="17" baseType="lpstr">
      <vt:lpstr>Formato2020 </vt:lpstr>
      <vt:lpstr>Instructivo</vt:lpstr>
      <vt:lpstr>Tipo</vt:lpstr>
      <vt:lpstr>Eje_Pilar_Prop</vt:lpstr>
      <vt:lpstr>afectacion</vt:lpstr>
      <vt:lpstr>cd</vt:lpstr>
      <vt:lpstr>modal</vt:lpstr>
      <vt:lpstr>na</vt:lpstr>
      <vt:lpstr>pdd</vt:lpstr>
      <vt:lpstr>programabta</vt:lpstr>
      <vt:lpstr>programanue</vt:lpstr>
      <vt:lpstr>re</vt:lpstr>
      <vt:lpstr>sa</vt:lpstr>
      <vt:lpstr>SECOP</vt:lpstr>
      <vt:lpstr>Sector</vt:lpstr>
      <vt:lpstr>tipo</vt:lpstr>
      <vt:lpstr>vacio</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jsuacad</dc:creator>
  <cp:keywords/>
  <dc:description/>
  <cp:lastModifiedBy>Emisora</cp:lastModifiedBy>
  <cp:revision/>
  <dcterms:created xsi:type="dcterms:W3CDTF">2019-07-31T19:12:15Z</dcterms:created>
  <dcterms:modified xsi:type="dcterms:W3CDTF">2021-03-18T15:35:50Z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0x0101001261ED5C2984FB40A9A366B96625049C</vt:lpwstr>
  </property>
</Properties>
</file>